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W:\Railroad Financial Conferences Reports to Commissioners\Q1 2021\"/>
    </mc:Choice>
  </mc:AlternateContent>
  <xr:revisionPtr revIDLastSave="0" documentId="13_ncr:1_{278B671F-D9BE-4D26-9EA8-D02D61EC4F01}" xr6:coauthVersionLast="45" xr6:coauthVersionMax="46" xr10:uidLastSave="{00000000-0000-0000-0000-000000000000}"/>
  <workbookProtection workbookAlgorithmName="SHA-512" workbookHashValue="vAWUcSj5DTeh0SiFttD/3NTh2kFHQfgwNbGPvvbrmU+PwmlBB89jCAmDkC5djCediApa16ufuVq6MiAYiVgBcw==" workbookSaltValue="toNwPd/WwUIh9iumtm4FYg==" workbookSpinCount="100000" lockStructure="1"/>
  <bookViews>
    <workbookView xWindow="-110" yWindow="-110" windowWidth="19420" windowHeight="9800" tabRatio="428"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6" l="1"/>
  <c r="AC30" i="6" l="1"/>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B6" i="1" l="1"/>
  <c r="B8" i="1"/>
  <c r="B12" i="1"/>
  <c r="B16" i="1"/>
  <c r="B10" i="1"/>
  <c r="B5" i="1"/>
  <c r="B17" i="1" l="1"/>
  <c r="B13" i="1"/>
  <c r="B9" i="1"/>
  <c r="B7" i="1"/>
  <c r="B15" i="1"/>
  <c r="B11" i="1"/>
</calcChain>
</file>

<file path=xl/sharedStrings.xml><?xml version="1.0" encoding="utf-8"?>
<sst xmlns="http://schemas.openxmlformats.org/spreadsheetml/2006/main" count="96" uniqueCount="59">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</sst>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7" applyNumberFormat="0" applyAlignment="0" applyProtection="0"/>
    <xf numFmtId="0" fontId="14" fillId="28" borderId="18"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33" borderId="17" applyNumberFormat="0" applyAlignment="0" applyProtection="0"/>
    <xf numFmtId="0" fontId="15" fillId="0" borderId="22" applyNumberFormat="0" applyFill="0" applyAlignment="0" applyProtection="0"/>
    <xf numFmtId="0" fontId="15" fillId="33" borderId="0" applyNumberFormat="0" applyBorder="0" applyAlignment="0" applyProtection="0"/>
    <xf numFmtId="0" fontId="7" fillId="42" borderId="0"/>
    <xf numFmtId="0" fontId="7" fillId="32" borderId="17" applyNumberFormat="0" applyFont="0" applyAlignment="0" applyProtection="0"/>
    <xf numFmtId="0" fontId="16" fillId="37" borderId="23" applyNumberFormat="0" applyAlignment="0" applyProtection="0"/>
    <xf numFmtId="4" fontId="7" fillId="41" borderId="17" applyNumberFormat="0" applyProtection="0">
      <alignment vertical="center"/>
    </xf>
    <xf numFmtId="4" fontId="30" fillId="44" borderId="17" applyNumberFormat="0" applyProtection="0">
      <alignment vertical="center"/>
    </xf>
    <xf numFmtId="4" fontId="7" fillId="44" borderId="17" applyNumberFormat="0" applyProtection="0">
      <alignment horizontal="left" vertical="center" indent="1"/>
    </xf>
    <xf numFmtId="0" fontId="19" fillId="41" borderId="24" applyNumberFormat="0" applyProtection="0">
      <alignment horizontal="left" vertical="top" indent="1"/>
    </xf>
    <xf numFmtId="4" fontId="7" fillId="11" borderId="17" applyNumberFormat="0" applyProtection="0">
      <alignment horizontal="left" vertical="center" indent="1"/>
    </xf>
    <xf numFmtId="4" fontId="7" fillId="7" borderId="17" applyNumberFormat="0" applyProtection="0">
      <alignment horizontal="right" vertical="center"/>
    </xf>
    <xf numFmtId="4" fontId="7" fillId="45" borderId="17" applyNumberFormat="0" applyProtection="0">
      <alignment horizontal="right" vertical="center"/>
    </xf>
    <xf numFmtId="4" fontId="7" fillId="17" borderId="25" applyNumberFormat="0" applyProtection="0">
      <alignment horizontal="right" vertical="center"/>
    </xf>
    <xf numFmtId="4" fontId="7" fillId="10" borderId="17" applyNumberFormat="0" applyProtection="0">
      <alignment horizontal="right" vertical="center"/>
    </xf>
    <xf numFmtId="4" fontId="7" fillId="12" borderId="17" applyNumberFormat="0" applyProtection="0">
      <alignment horizontal="right" vertical="center"/>
    </xf>
    <xf numFmtId="4" fontId="7" fillId="31" borderId="17" applyNumberFormat="0" applyProtection="0">
      <alignment horizontal="right" vertical="center"/>
    </xf>
    <xf numFmtId="4" fontId="7" fillId="22" borderId="17" applyNumberFormat="0" applyProtection="0">
      <alignment horizontal="right" vertical="center"/>
    </xf>
    <xf numFmtId="4" fontId="7" fillId="46" borderId="17" applyNumberFormat="0" applyProtection="0">
      <alignment horizontal="right" vertical="center"/>
    </xf>
    <xf numFmtId="4" fontId="7" fillId="9" borderId="17" applyNumberFormat="0" applyProtection="0">
      <alignment horizontal="right" vertical="center"/>
    </xf>
    <xf numFmtId="4" fontId="7" fillId="47" borderId="25" applyNumberFormat="0" applyProtection="0">
      <alignment horizontal="left" vertical="center" indent="1"/>
    </xf>
    <xf numFmtId="4" fontId="10" fillId="48" borderId="25" applyNumberFormat="0" applyProtection="0">
      <alignment horizontal="left" vertical="center" indent="1"/>
    </xf>
    <xf numFmtId="4" fontId="10" fillId="48" borderId="25" applyNumberFormat="0" applyProtection="0">
      <alignment horizontal="left" vertical="center" indent="1"/>
    </xf>
    <xf numFmtId="4" fontId="7" fillId="49" borderId="17" applyNumberFormat="0" applyProtection="0">
      <alignment horizontal="right" vertical="center"/>
    </xf>
    <xf numFmtId="4" fontId="7" fillId="50" borderId="25" applyNumberFormat="0" applyProtection="0">
      <alignment horizontal="left" vertical="center" indent="1"/>
    </xf>
    <xf numFmtId="4" fontId="7" fillId="49" borderId="25" applyNumberFormat="0" applyProtection="0">
      <alignment horizontal="left" vertical="center" indent="1"/>
    </xf>
    <xf numFmtId="0" fontId="7" fillId="36" borderId="17" applyNumberFormat="0" applyProtection="0">
      <alignment horizontal="left" vertical="center" indent="1"/>
    </xf>
    <xf numFmtId="0" fontId="7" fillId="48" borderId="24" applyNumberFormat="0" applyProtection="0">
      <alignment horizontal="left" vertical="top" indent="1"/>
    </xf>
    <xf numFmtId="0" fontId="7" fillId="51" borderId="17" applyNumberFormat="0" applyProtection="0">
      <alignment horizontal="left" vertical="center" indent="1"/>
    </xf>
    <xf numFmtId="0" fontId="7" fillId="49" borderId="24" applyNumberFormat="0" applyProtection="0">
      <alignment horizontal="left" vertical="top" indent="1"/>
    </xf>
    <xf numFmtId="0" fontId="7" fillId="8" borderId="17" applyNumberFormat="0" applyProtection="0">
      <alignment horizontal="left" vertical="center" indent="1"/>
    </xf>
    <xf numFmtId="0" fontId="7" fillId="8" borderId="24" applyNumberFormat="0" applyProtection="0">
      <alignment horizontal="left" vertical="top" indent="1"/>
    </xf>
    <xf numFmtId="0" fontId="7" fillId="50" borderId="17" applyNumberFormat="0" applyProtection="0">
      <alignment horizontal="left" vertical="center" indent="1"/>
    </xf>
    <xf numFmtId="0" fontId="7" fillId="50" borderId="24" applyNumberFormat="0" applyProtection="0">
      <alignment horizontal="left" vertical="top" indent="1"/>
    </xf>
    <xf numFmtId="0" fontId="7" fillId="6" borderId="26" applyNumberFormat="0">
      <protection locked="0"/>
    </xf>
    <xf numFmtId="0" fontId="8" fillId="48" borderId="27" applyBorder="0"/>
    <xf numFmtId="4" fontId="18" fillId="43" borderId="24" applyNumberFormat="0" applyProtection="0">
      <alignment vertical="center"/>
    </xf>
    <xf numFmtId="4" fontId="30" fillId="52" borderId="9" applyNumberFormat="0" applyProtection="0">
      <alignment vertical="center"/>
    </xf>
    <xf numFmtId="4" fontId="18" fillId="36" borderId="24" applyNumberFormat="0" applyProtection="0">
      <alignment horizontal="left" vertical="center" indent="1"/>
    </xf>
    <xf numFmtId="0" fontId="18" fillId="43" borderId="24" applyNumberFormat="0" applyProtection="0">
      <alignment horizontal="left" vertical="top" indent="1"/>
    </xf>
    <xf numFmtId="4" fontId="7" fillId="0" borderId="17" applyNumberFormat="0" applyProtection="0">
      <alignment horizontal="right" vertical="center"/>
    </xf>
    <xf numFmtId="4" fontId="30" fillId="5" borderId="17" applyNumberFormat="0" applyProtection="0">
      <alignment horizontal="right" vertical="center"/>
    </xf>
    <xf numFmtId="4" fontId="7" fillId="11" borderId="17" applyNumberFormat="0" applyProtection="0">
      <alignment horizontal="left" vertical="center" indent="1"/>
    </xf>
    <xf numFmtId="0" fontId="18" fillId="49" borderId="24" applyNumberFormat="0" applyProtection="0">
      <alignment horizontal="left" vertical="top" indent="1"/>
    </xf>
    <xf numFmtId="4" fontId="20" fillId="53" borderId="25" applyNumberFormat="0" applyProtection="0">
      <alignment horizontal="left" vertical="center" indent="1"/>
    </xf>
    <xf numFmtId="0" fontId="7" fillId="54" borderId="9"/>
    <xf numFmtId="4" fontId="21" fillId="6" borderId="17" applyNumberFormat="0" applyProtection="0">
      <alignment horizontal="right" vertical="center"/>
    </xf>
    <xf numFmtId="0" fontId="28" fillId="0" borderId="0" applyNumberFormat="0" applyFill="0" applyBorder="0" applyAlignment="0" applyProtection="0"/>
    <xf numFmtId="0" fontId="17" fillId="0" borderId="28"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9" applyNumberFormat="0" applyAlignment="0" applyProtection="0"/>
    <xf numFmtId="0" fontId="36" fillId="59" borderId="18"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6" fillId="0" borderId="32" applyNumberFormat="0" applyFill="0" applyAlignment="0" applyProtection="0"/>
    <xf numFmtId="0" fontId="39" fillId="58" borderId="29" applyNumberFormat="0" applyAlignment="0" applyProtection="0"/>
    <xf numFmtId="0" fontId="40" fillId="0" borderId="33" applyNumberFormat="0" applyFill="0" applyAlignment="0" applyProtection="0"/>
    <xf numFmtId="0" fontId="41" fillId="41" borderId="0" applyNumberFormat="0" applyBorder="0" applyAlignment="0" applyProtection="0"/>
    <xf numFmtId="0" fontId="10" fillId="0" borderId="0"/>
    <xf numFmtId="0" fontId="10" fillId="43" borderId="34" applyNumberFormat="0" applyFont="0" applyAlignment="0" applyProtection="0"/>
    <xf numFmtId="0" fontId="16" fillId="17" borderId="23" applyNumberFormat="0" applyAlignment="0" applyProtection="0"/>
    <xf numFmtId="0" fontId="28" fillId="0" borderId="0" applyNumberFormat="0" applyFill="0" applyBorder="0" applyAlignment="0" applyProtection="0"/>
    <xf numFmtId="0" fontId="16" fillId="0" borderId="35"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3">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3" borderId="9" xfId="2" applyNumberFormat="1" applyFill="1" applyBorder="1"/>
    <xf numFmtId="41" fontId="7" fillId="0" borderId="13" xfId="2" applyNumberFormat="1" applyFill="1" applyBorder="1"/>
    <xf numFmtId="41" fontId="7" fillId="3" borderId="13" xfId="2" applyNumberFormat="1" applyFill="1" applyBorder="1"/>
    <xf numFmtId="41" fontId="7" fillId="0" borderId="14" xfId="2" applyNumberFormat="1" applyFont="1" applyFill="1" applyBorder="1" applyProtection="1"/>
    <xf numFmtId="41" fontId="7" fillId="3"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7" fillId="0" borderId="16" xfId="2" applyFill="1" applyBorder="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6" fillId="3" borderId="0" xfId="2" applyFont="1" applyFill="1" applyProtection="1"/>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abSelected="1" zoomScale="70" zoomScaleNormal="70" workbookViewId="0">
      <pane xSplit="1" ySplit="6" topLeftCell="B31" activePane="bottomRight" state="frozen"/>
      <selection pane="topRight" activeCell="B1" sqref="B1"/>
      <selection pane="bottomLeft" activeCell="A7" sqref="A7"/>
      <selection pane="bottomRight" activeCell="A34" sqref="A34"/>
    </sheetView>
  </sheetViews>
  <sheetFormatPr defaultRowHeight="10" x14ac:dyDescent="0.2"/>
  <cols>
    <col min="1" max="1" width="32" style="6" customWidth="1"/>
    <col min="2" max="2" width="10.5" style="6" customWidth="1"/>
    <col min="3" max="3" width="9.296875" style="6" customWidth="1"/>
    <col min="4" max="4" width="9.69921875" style="6" customWidth="1"/>
    <col min="5" max="5" width="12.5" style="6" customWidth="1"/>
    <col min="6"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4" t="s">
        <v>51</v>
      </c>
      <c r="B1" s="30" t="s">
        <v>46</v>
      </c>
      <c r="D1" s="30"/>
      <c r="E1" s="30"/>
      <c r="F1" s="31"/>
      <c r="G1" s="10"/>
    </row>
    <row r="2" spans="1:36" ht="30" customHeight="1" x14ac:dyDescent="0.2">
      <c r="A2" s="34" t="s">
        <v>47</v>
      </c>
      <c r="B2" s="30" t="s">
        <v>46</v>
      </c>
      <c r="D2" s="30"/>
      <c r="E2" s="30"/>
      <c r="F2" s="31"/>
      <c r="G2" s="10"/>
      <c r="I2" s="35"/>
      <c r="L2" s="36"/>
    </row>
    <row r="3" spans="1:36" ht="14.5" x14ac:dyDescent="0.2">
      <c r="A3" s="34">
        <v>2021</v>
      </c>
      <c r="C3" s="37"/>
      <c r="I3" s="37"/>
    </row>
    <row r="4" spans="1:36" ht="15" thickBot="1" x14ac:dyDescent="0.25">
      <c r="A4" s="32">
        <f>A3-1</f>
        <v>2020</v>
      </c>
    </row>
    <row r="5" spans="1:36" s="8" customFormat="1" ht="13.5" thickBot="1" x14ac:dyDescent="0.3">
      <c r="A5"/>
      <c r="B5" s="44" t="s">
        <v>18</v>
      </c>
      <c r="C5" s="45"/>
      <c r="D5" s="45"/>
      <c r="E5" s="45"/>
      <c r="F5" s="46"/>
      <c r="G5" s="38" t="s">
        <v>19</v>
      </c>
      <c r="H5" s="39"/>
      <c r="I5" s="39"/>
      <c r="J5" s="39"/>
      <c r="K5" s="40"/>
      <c r="L5" s="41" t="s">
        <v>33</v>
      </c>
      <c r="M5" s="42"/>
      <c r="N5" s="42"/>
      <c r="O5" s="42"/>
      <c r="P5" s="43"/>
      <c r="Q5" s="44" t="s">
        <v>20</v>
      </c>
      <c r="R5" s="45"/>
      <c r="S5" s="45"/>
      <c r="T5" s="45"/>
      <c r="U5" s="46"/>
      <c r="V5" s="38" t="s">
        <v>21</v>
      </c>
      <c r="W5" s="39"/>
      <c r="X5" s="39"/>
      <c r="Y5" s="39"/>
      <c r="Z5" s="40"/>
      <c r="AA5" s="41" t="s">
        <v>34</v>
      </c>
      <c r="AB5" s="42"/>
      <c r="AC5" s="42"/>
      <c r="AD5" s="42"/>
      <c r="AE5" s="43"/>
      <c r="AF5" s="41" t="s">
        <v>22</v>
      </c>
      <c r="AG5" s="42"/>
      <c r="AH5" s="42"/>
      <c r="AI5" s="42"/>
      <c r="AJ5" s="43"/>
    </row>
    <row r="6" spans="1:36" ht="116" x14ac:dyDescent="0.2">
      <c r="A6" s="7"/>
      <c r="B6" s="11" t="s">
        <v>31</v>
      </c>
      <c r="C6" s="12" t="s">
        <v>3</v>
      </c>
      <c r="D6" s="12" t="s">
        <v>4</v>
      </c>
      <c r="E6" s="13" t="s">
        <v>32</v>
      </c>
      <c r="F6" s="14" t="s">
        <v>6</v>
      </c>
      <c r="G6" s="11" t="s">
        <v>31</v>
      </c>
      <c r="H6" s="12" t="s">
        <v>3</v>
      </c>
      <c r="I6" s="12" t="s">
        <v>4</v>
      </c>
      <c r="J6" s="13" t="s">
        <v>32</v>
      </c>
      <c r="K6" s="14" t="s">
        <v>6</v>
      </c>
      <c r="L6" s="11" t="s">
        <v>31</v>
      </c>
      <c r="M6" s="12" t="s">
        <v>3</v>
      </c>
      <c r="N6" s="12" t="s">
        <v>4</v>
      </c>
      <c r="O6" s="13" t="s">
        <v>32</v>
      </c>
      <c r="P6" s="14" t="s">
        <v>6</v>
      </c>
      <c r="Q6" s="11" t="s">
        <v>31</v>
      </c>
      <c r="R6" s="12" t="s">
        <v>3</v>
      </c>
      <c r="S6" s="12" t="s">
        <v>4</v>
      </c>
      <c r="T6" s="13" t="s">
        <v>32</v>
      </c>
      <c r="U6" s="14" t="s">
        <v>6</v>
      </c>
      <c r="V6" s="11" t="s">
        <v>31</v>
      </c>
      <c r="W6" s="12" t="s">
        <v>3</v>
      </c>
      <c r="X6" s="12" t="s">
        <v>4</v>
      </c>
      <c r="Y6" s="13" t="s">
        <v>32</v>
      </c>
      <c r="Z6" s="14" t="s">
        <v>6</v>
      </c>
      <c r="AA6" s="11" t="s">
        <v>31</v>
      </c>
      <c r="AB6" s="12" t="s">
        <v>3</v>
      </c>
      <c r="AC6" s="12" t="s">
        <v>4</v>
      </c>
      <c r="AD6" s="13" t="s">
        <v>32</v>
      </c>
      <c r="AE6" s="14" t="s">
        <v>6</v>
      </c>
      <c r="AF6" s="11" t="s">
        <v>31</v>
      </c>
      <c r="AG6" s="12" t="s">
        <v>3</v>
      </c>
      <c r="AH6" s="12" t="s">
        <v>4</v>
      </c>
      <c r="AI6" s="13" t="s">
        <v>32</v>
      </c>
      <c r="AJ6" s="14" t="s">
        <v>6</v>
      </c>
    </row>
    <row r="7" spans="1:36" x14ac:dyDescent="0.2">
      <c r="A7" s="9" t="s">
        <v>23</v>
      </c>
      <c r="B7" s="17">
        <v>1179117</v>
      </c>
      <c r="C7" s="15">
        <v>372652</v>
      </c>
      <c r="D7" s="15">
        <v>1334</v>
      </c>
      <c r="E7" s="15">
        <v>764816</v>
      </c>
      <c r="F7" s="19">
        <v>121702</v>
      </c>
      <c r="G7" s="17">
        <v>407103</v>
      </c>
      <c r="H7" s="15">
        <v>133121</v>
      </c>
      <c r="I7" s="15">
        <v>-28604</v>
      </c>
      <c r="J7" s="15">
        <v>317630</v>
      </c>
      <c r="K7" s="19">
        <v>17693</v>
      </c>
      <c r="L7" s="17">
        <v>107048</v>
      </c>
      <c r="M7" s="15">
        <v>30183</v>
      </c>
      <c r="N7" s="15">
        <v>-1301</v>
      </c>
      <c r="O7" s="15">
        <v>66243</v>
      </c>
      <c r="P7" s="19">
        <v>6825</v>
      </c>
      <c r="Q7" s="17">
        <v>54451</v>
      </c>
      <c r="R7" s="15">
        <v>18001</v>
      </c>
      <c r="S7" s="15">
        <v>-943</v>
      </c>
      <c r="T7" s="15">
        <v>40665</v>
      </c>
      <c r="U7" s="19">
        <v>10661</v>
      </c>
      <c r="V7" s="17">
        <v>414672</v>
      </c>
      <c r="W7" s="15">
        <v>131767</v>
      </c>
      <c r="X7" s="15">
        <v>-23531</v>
      </c>
      <c r="Y7" s="15">
        <v>358014</v>
      </c>
      <c r="Z7" s="19">
        <v>2070</v>
      </c>
      <c r="AA7" s="17">
        <v>51389</v>
      </c>
      <c r="AB7" s="15">
        <v>17792</v>
      </c>
      <c r="AC7" s="15">
        <v>-14483</v>
      </c>
      <c r="AD7" s="15">
        <v>43290</v>
      </c>
      <c r="AE7" s="19">
        <v>16777</v>
      </c>
      <c r="AF7" s="17">
        <v>922084</v>
      </c>
      <c r="AG7" s="15">
        <v>301614</v>
      </c>
      <c r="AH7" s="15">
        <v>837</v>
      </c>
      <c r="AI7" s="15">
        <v>725883</v>
      </c>
      <c r="AJ7" s="19">
        <v>87204</v>
      </c>
    </row>
    <row r="8" spans="1:36" s="10" customFormat="1" x14ac:dyDescent="0.2">
      <c r="A8" s="9" t="s">
        <v>14</v>
      </c>
      <c r="B8" s="17">
        <v>1149044</v>
      </c>
      <c r="C8" s="15">
        <v>372196</v>
      </c>
      <c r="D8" s="15">
        <v>-30073</v>
      </c>
      <c r="E8" s="15">
        <v>740642</v>
      </c>
      <c r="F8" s="19">
        <v>114729</v>
      </c>
      <c r="G8" s="17">
        <v>385503</v>
      </c>
      <c r="H8" s="15">
        <v>128305</v>
      </c>
      <c r="I8" s="15">
        <v>-21600</v>
      </c>
      <c r="J8" s="15">
        <v>302820</v>
      </c>
      <c r="K8" s="19">
        <v>14506</v>
      </c>
      <c r="L8" s="17">
        <v>95689</v>
      </c>
      <c r="M8" s="15">
        <v>28162</v>
      </c>
      <c r="N8" s="15">
        <v>-11359</v>
      </c>
      <c r="O8" s="15">
        <v>66047</v>
      </c>
      <c r="P8" s="19">
        <v>5529</v>
      </c>
      <c r="Q8" s="17">
        <v>55777</v>
      </c>
      <c r="R8" s="15">
        <v>18985</v>
      </c>
      <c r="S8" s="15">
        <v>1326</v>
      </c>
      <c r="T8" s="15">
        <v>39686</v>
      </c>
      <c r="U8" s="19">
        <v>8171</v>
      </c>
      <c r="V8" s="17">
        <v>394969</v>
      </c>
      <c r="W8" s="15">
        <v>128654</v>
      </c>
      <c r="X8" s="15">
        <v>-19703</v>
      </c>
      <c r="Y8" s="15">
        <v>368789</v>
      </c>
      <c r="Z8" s="19">
        <v>2201</v>
      </c>
      <c r="AA8" s="17">
        <v>53329</v>
      </c>
      <c r="AB8" s="15">
        <v>17116</v>
      </c>
      <c r="AC8" s="15">
        <v>1940</v>
      </c>
      <c r="AD8" s="15">
        <v>43156</v>
      </c>
      <c r="AE8" s="19">
        <v>16155</v>
      </c>
      <c r="AF8" s="17">
        <v>882281</v>
      </c>
      <c r="AG8" s="15">
        <v>295963</v>
      </c>
      <c r="AH8" s="15">
        <v>-39802</v>
      </c>
      <c r="AI8" s="15">
        <v>720965</v>
      </c>
      <c r="AJ8" s="19">
        <v>85751</v>
      </c>
    </row>
    <row r="9" spans="1:36" s="10" customFormat="1" x14ac:dyDescent="0.2">
      <c r="A9" s="9" t="s">
        <v>15</v>
      </c>
      <c r="B9" s="17">
        <v>1061322</v>
      </c>
      <c r="C9" s="15">
        <v>397177</v>
      </c>
      <c r="D9" s="15">
        <v>-87722</v>
      </c>
      <c r="E9" s="15">
        <v>705005</v>
      </c>
      <c r="F9" s="19">
        <v>121308</v>
      </c>
      <c r="G9" s="17">
        <v>352590</v>
      </c>
      <c r="H9" s="15">
        <v>135080</v>
      </c>
      <c r="I9" s="15">
        <v>-32913</v>
      </c>
      <c r="J9" s="15">
        <v>283678</v>
      </c>
      <c r="K9" s="19">
        <v>14201</v>
      </c>
      <c r="L9" s="17">
        <v>95184</v>
      </c>
      <c r="M9" s="15">
        <v>31483</v>
      </c>
      <c r="N9" s="15">
        <v>-505</v>
      </c>
      <c r="O9" s="15">
        <v>64474</v>
      </c>
      <c r="P9" s="19">
        <v>9119</v>
      </c>
      <c r="Q9" s="17">
        <v>43025</v>
      </c>
      <c r="R9" s="15">
        <v>17496</v>
      </c>
      <c r="S9" s="15">
        <v>-12752</v>
      </c>
      <c r="T9" s="15">
        <v>34756</v>
      </c>
      <c r="U9" s="19">
        <v>7876</v>
      </c>
      <c r="V9" s="17">
        <v>353771</v>
      </c>
      <c r="W9" s="15">
        <v>135037</v>
      </c>
      <c r="X9" s="15">
        <v>-41198</v>
      </c>
      <c r="Y9" s="15">
        <v>307553</v>
      </c>
      <c r="Z9" s="19">
        <v>1892</v>
      </c>
      <c r="AA9" s="17">
        <v>74623</v>
      </c>
      <c r="AB9" s="15">
        <v>19161</v>
      </c>
      <c r="AC9" s="15">
        <v>21294</v>
      </c>
      <c r="AD9" s="15">
        <v>39255</v>
      </c>
      <c r="AE9" s="19">
        <v>16009</v>
      </c>
      <c r="AF9" s="17">
        <v>813231</v>
      </c>
      <c r="AG9" s="15">
        <v>309529</v>
      </c>
      <c r="AH9" s="15">
        <v>-69050</v>
      </c>
      <c r="AI9" s="15">
        <v>656218</v>
      </c>
      <c r="AJ9" s="19">
        <v>85489</v>
      </c>
    </row>
    <row r="10" spans="1:36" s="10" customFormat="1" x14ac:dyDescent="0.2">
      <c r="A10" s="9" t="s">
        <v>16</v>
      </c>
      <c r="B10" s="17">
        <v>731455</v>
      </c>
      <c r="C10" s="15">
        <v>380631</v>
      </c>
      <c r="D10" s="15">
        <v>-329867</v>
      </c>
      <c r="E10" s="15">
        <v>482918</v>
      </c>
      <c r="F10" s="19">
        <v>84353</v>
      </c>
      <c r="G10" s="17">
        <v>262571</v>
      </c>
      <c r="H10" s="15">
        <v>141256</v>
      </c>
      <c r="I10" s="15">
        <v>-90018</v>
      </c>
      <c r="J10" s="15">
        <v>190831</v>
      </c>
      <c r="K10" s="19">
        <v>2992</v>
      </c>
      <c r="L10" s="17">
        <v>68931</v>
      </c>
      <c r="M10" s="15">
        <v>32636</v>
      </c>
      <c r="N10" s="15">
        <v>-26253</v>
      </c>
      <c r="O10" s="15">
        <v>41804</v>
      </c>
      <c r="P10" s="19">
        <v>4520</v>
      </c>
      <c r="Q10" s="17">
        <v>30840</v>
      </c>
      <c r="R10" s="15">
        <v>16590</v>
      </c>
      <c r="S10" s="15">
        <v>-12185</v>
      </c>
      <c r="T10" s="15">
        <v>24036</v>
      </c>
      <c r="U10" s="19">
        <v>5731</v>
      </c>
      <c r="V10" s="17">
        <v>269096</v>
      </c>
      <c r="W10" s="15">
        <v>136215</v>
      </c>
      <c r="X10" s="15">
        <v>-84675</v>
      </c>
      <c r="Y10" s="15">
        <v>162640</v>
      </c>
      <c r="Z10" s="19">
        <v>1199</v>
      </c>
      <c r="AA10" s="17">
        <v>26744</v>
      </c>
      <c r="AB10" s="15">
        <v>19297</v>
      </c>
      <c r="AC10" s="15">
        <v>-47879</v>
      </c>
      <c r="AD10" s="15">
        <v>23526</v>
      </c>
      <c r="AE10" s="19">
        <v>9718</v>
      </c>
      <c r="AF10" s="17">
        <v>564610</v>
      </c>
      <c r="AG10" s="15">
        <v>293581</v>
      </c>
      <c r="AH10" s="15">
        <v>-248622</v>
      </c>
      <c r="AI10" s="15">
        <v>447308</v>
      </c>
      <c r="AJ10" s="19">
        <v>59078</v>
      </c>
    </row>
    <row r="11" spans="1:36" s="10" customFormat="1" x14ac:dyDescent="0.2">
      <c r="A11" s="9" t="s">
        <v>17</v>
      </c>
      <c r="B11" s="17">
        <v>721520</v>
      </c>
      <c r="C11" s="15">
        <v>362500</v>
      </c>
      <c r="D11" s="15">
        <v>-9935</v>
      </c>
      <c r="E11" s="15">
        <v>317756</v>
      </c>
      <c r="F11" s="19">
        <v>15656</v>
      </c>
      <c r="G11" s="17">
        <v>257109</v>
      </c>
      <c r="H11" s="15">
        <v>129077</v>
      </c>
      <c r="I11" s="15">
        <v>-5462</v>
      </c>
      <c r="J11" s="15">
        <v>133850</v>
      </c>
      <c r="K11" s="19">
        <v>758</v>
      </c>
      <c r="L11" s="17">
        <v>58160</v>
      </c>
      <c r="M11" s="15">
        <v>27842</v>
      </c>
      <c r="N11" s="15">
        <v>-10771</v>
      </c>
      <c r="O11" s="15">
        <v>23702</v>
      </c>
      <c r="P11" s="19">
        <v>1852</v>
      </c>
      <c r="Q11" s="17">
        <v>28327</v>
      </c>
      <c r="R11" s="15">
        <v>14344</v>
      </c>
      <c r="S11" s="15">
        <v>-2513</v>
      </c>
      <c r="T11" s="15">
        <v>13591</v>
      </c>
      <c r="U11" s="19">
        <v>2789</v>
      </c>
      <c r="V11" s="17">
        <v>259854</v>
      </c>
      <c r="W11" s="15">
        <v>130272</v>
      </c>
      <c r="X11" s="15">
        <v>-9242</v>
      </c>
      <c r="Y11" s="15">
        <v>119426</v>
      </c>
      <c r="Z11" s="19">
        <v>457</v>
      </c>
      <c r="AA11" s="17">
        <v>40604</v>
      </c>
      <c r="AB11" s="15">
        <v>17407</v>
      </c>
      <c r="AC11" s="15">
        <v>13861</v>
      </c>
      <c r="AD11" s="15">
        <v>14864</v>
      </c>
      <c r="AE11" s="19">
        <v>5557</v>
      </c>
      <c r="AF11" s="17">
        <v>540434</v>
      </c>
      <c r="AG11" s="15">
        <v>275909</v>
      </c>
      <c r="AH11" s="15">
        <v>-24176</v>
      </c>
      <c r="AI11" s="15">
        <v>326640</v>
      </c>
      <c r="AJ11" s="19">
        <v>31796</v>
      </c>
    </row>
    <row r="12" spans="1:36" s="10" customFormat="1" x14ac:dyDescent="0.2">
      <c r="A12" s="9" t="s">
        <v>35</v>
      </c>
      <c r="B12" s="17">
        <v>688381</v>
      </c>
      <c r="C12" s="15">
        <v>370876</v>
      </c>
      <c r="D12" s="15">
        <v>-33139</v>
      </c>
      <c r="E12" s="15">
        <v>303130</v>
      </c>
      <c r="F12" s="19">
        <v>9329</v>
      </c>
      <c r="G12" s="17">
        <v>218190</v>
      </c>
      <c r="H12" s="15">
        <v>124137</v>
      </c>
      <c r="I12" s="15">
        <v>-38919</v>
      </c>
      <c r="J12" s="15">
        <v>127501</v>
      </c>
      <c r="K12" s="19">
        <v>647</v>
      </c>
      <c r="L12" s="17">
        <v>47995</v>
      </c>
      <c r="M12" s="15">
        <v>25675</v>
      </c>
      <c r="N12" s="15">
        <v>-10165</v>
      </c>
      <c r="O12" s="15">
        <v>24486</v>
      </c>
      <c r="P12" s="19">
        <v>1930</v>
      </c>
      <c r="Q12" s="17">
        <v>31141</v>
      </c>
      <c r="R12" s="15">
        <v>17819</v>
      </c>
      <c r="S12" s="15">
        <v>2814</v>
      </c>
      <c r="T12" s="15">
        <v>16841</v>
      </c>
      <c r="U12" s="19">
        <v>3388</v>
      </c>
      <c r="V12" s="17">
        <v>226239</v>
      </c>
      <c r="W12" s="15">
        <v>127415</v>
      </c>
      <c r="X12" s="15">
        <v>-33615</v>
      </c>
      <c r="Y12" s="15">
        <v>113470</v>
      </c>
      <c r="Z12" s="19">
        <v>387</v>
      </c>
      <c r="AA12" s="17">
        <v>29720</v>
      </c>
      <c r="AB12" s="15">
        <v>16712</v>
      </c>
      <c r="AC12" s="15">
        <v>-10884</v>
      </c>
      <c r="AD12" s="15">
        <v>14149</v>
      </c>
      <c r="AE12" s="19">
        <v>5230</v>
      </c>
      <c r="AF12" s="17">
        <v>483764</v>
      </c>
      <c r="AG12" s="15">
        <v>271611</v>
      </c>
      <c r="AH12" s="15">
        <v>-56670</v>
      </c>
      <c r="AI12" s="15">
        <v>314055</v>
      </c>
      <c r="AJ12" s="19">
        <v>32402</v>
      </c>
    </row>
    <row r="13" spans="1:36" s="10" customFormat="1" x14ac:dyDescent="0.2">
      <c r="A13" s="9" t="s">
        <v>24</v>
      </c>
      <c r="B13" s="17">
        <v>587277</v>
      </c>
      <c r="C13" s="15">
        <v>364638</v>
      </c>
      <c r="D13" s="15">
        <v>-101104</v>
      </c>
      <c r="E13" s="15">
        <v>209115</v>
      </c>
      <c r="F13" s="19">
        <v>3059</v>
      </c>
      <c r="G13" s="17">
        <v>196326</v>
      </c>
      <c r="H13" s="15">
        <v>124486</v>
      </c>
      <c r="I13" s="15">
        <v>-21863</v>
      </c>
      <c r="J13" s="15">
        <v>86053</v>
      </c>
      <c r="K13" s="19">
        <v>415</v>
      </c>
      <c r="L13" s="17">
        <v>53487</v>
      </c>
      <c r="M13" s="15">
        <v>28826</v>
      </c>
      <c r="N13" s="15">
        <v>5492</v>
      </c>
      <c r="O13" s="15">
        <v>13851</v>
      </c>
      <c r="P13" s="19">
        <v>1322</v>
      </c>
      <c r="Q13" s="17">
        <v>26599</v>
      </c>
      <c r="R13" s="15">
        <v>17141</v>
      </c>
      <c r="S13" s="15">
        <v>-4542</v>
      </c>
      <c r="T13" s="15">
        <v>11096</v>
      </c>
      <c r="U13" s="19">
        <v>2587</v>
      </c>
      <c r="V13" s="17">
        <v>199905</v>
      </c>
      <c r="W13" s="15">
        <v>130242</v>
      </c>
      <c r="X13" s="15">
        <v>-26334</v>
      </c>
      <c r="Y13" s="15">
        <v>81817</v>
      </c>
      <c r="Z13" s="19">
        <v>218</v>
      </c>
      <c r="AA13" s="17">
        <v>25819</v>
      </c>
      <c r="AB13" s="15">
        <v>16920</v>
      </c>
      <c r="AC13" s="15">
        <v>-3901</v>
      </c>
      <c r="AD13" s="15">
        <v>7632</v>
      </c>
      <c r="AE13" s="19">
        <v>2370</v>
      </c>
      <c r="AF13" s="17">
        <v>424165</v>
      </c>
      <c r="AG13" s="15">
        <v>266310</v>
      </c>
      <c r="AH13" s="15">
        <v>-59599</v>
      </c>
      <c r="AI13" s="15">
        <v>218079</v>
      </c>
      <c r="AJ13" s="19">
        <v>19834</v>
      </c>
    </row>
    <row r="14" spans="1:36" s="10" customFormat="1" x14ac:dyDescent="0.2">
      <c r="A14" s="9" t="s">
        <v>25</v>
      </c>
      <c r="B14" s="17">
        <v>405880</v>
      </c>
      <c r="C14" s="15">
        <v>332147</v>
      </c>
      <c r="D14" s="15">
        <v>-181397</v>
      </c>
      <c r="E14" s="15">
        <v>123810</v>
      </c>
      <c r="F14" s="19">
        <v>456</v>
      </c>
      <c r="G14" s="17">
        <v>145992</v>
      </c>
      <c r="H14" s="15">
        <v>122532</v>
      </c>
      <c r="I14" s="15">
        <v>-50335</v>
      </c>
      <c r="J14" s="15">
        <v>52032</v>
      </c>
      <c r="K14" s="19">
        <v>152</v>
      </c>
      <c r="L14" s="17">
        <v>40627</v>
      </c>
      <c r="M14" s="15">
        <v>30717</v>
      </c>
      <c r="N14" s="15">
        <v>-12860</v>
      </c>
      <c r="O14" s="15">
        <v>7132</v>
      </c>
      <c r="P14" s="19">
        <v>249</v>
      </c>
      <c r="Q14" s="17">
        <v>19080</v>
      </c>
      <c r="R14" s="15">
        <v>15584</v>
      </c>
      <c r="S14" s="15">
        <v>-7519</v>
      </c>
      <c r="T14" s="15">
        <v>6663</v>
      </c>
      <c r="U14" s="19">
        <v>1410</v>
      </c>
      <c r="V14" s="17">
        <v>152309</v>
      </c>
      <c r="W14" s="15">
        <v>127870</v>
      </c>
      <c r="X14" s="15">
        <v>-47596</v>
      </c>
      <c r="Y14" s="15">
        <v>49073</v>
      </c>
      <c r="Z14" s="19">
        <v>83</v>
      </c>
      <c r="AA14" s="17">
        <v>16128</v>
      </c>
      <c r="AB14" s="15">
        <v>15746</v>
      </c>
      <c r="AC14" s="15">
        <v>-9692</v>
      </c>
      <c r="AD14" s="15">
        <v>2746</v>
      </c>
      <c r="AE14" s="19">
        <v>631</v>
      </c>
      <c r="AF14" s="17">
        <v>320213</v>
      </c>
      <c r="AG14" s="15">
        <v>257872</v>
      </c>
      <c r="AH14" s="15">
        <v>-103952</v>
      </c>
      <c r="AI14" s="15">
        <v>112902</v>
      </c>
      <c r="AJ14" s="19">
        <v>8835</v>
      </c>
    </row>
    <row r="15" spans="1:36" s="10" customFormat="1" x14ac:dyDescent="0.2">
      <c r="A15" s="9" t="s">
        <v>26</v>
      </c>
      <c r="B15" s="17">
        <v>443375</v>
      </c>
      <c r="C15" s="15">
        <v>310992</v>
      </c>
      <c r="D15" s="15">
        <v>37495</v>
      </c>
      <c r="E15" s="15">
        <v>106543</v>
      </c>
      <c r="F15" s="19">
        <v>5</v>
      </c>
      <c r="G15" s="17">
        <v>169438</v>
      </c>
      <c r="H15" s="15">
        <v>114067</v>
      </c>
      <c r="I15" s="15">
        <v>23446</v>
      </c>
      <c r="J15" s="15">
        <v>35939</v>
      </c>
      <c r="K15" s="19">
        <v>23</v>
      </c>
      <c r="L15" s="17">
        <v>45413</v>
      </c>
      <c r="M15" s="15">
        <v>31044</v>
      </c>
      <c r="N15" s="15">
        <v>4786</v>
      </c>
      <c r="O15" s="15">
        <v>4677</v>
      </c>
      <c r="P15" s="19">
        <v>8</v>
      </c>
      <c r="Q15" s="17">
        <v>20762</v>
      </c>
      <c r="R15" s="15">
        <v>14184</v>
      </c>
      <c r="S15" s="15">
        <v>1682</v>
      </c>
      <c r="T15" s="15">
        <v>3976</v>
      </c>
      <c r="U15" s="19">
        <v>678</v>
      </c>
      <c r="V15" s="17">
        <v>178311</v>
      </c>
      <c r="W15" s="15">
        <v>120592</v>
      </c>
      <c r="X15" s="15">
        <v>26002</v>
      </c>
      <c r="Y15" s="15">
        <v>49665</v>
      </c>
      <c r="Z15" s="19">
        <v>2</v>
      </c>
      <c r="AA15" s="17">
        <v>21669</v>
      </c>
      <c r="AB15" s="15">
        <v>13551</v>
      </c>
      <c r="AC15" s="15">
        <v>5542</v>
      </c>
      <c r="AD15" s="15">
        <v>2325</v>
      </c>
      <c r="AE15" s="19">
        <v>334</v>
      </c>
      <c r="AF15" s="17">
        <v>346137</v>
      </c>
      <c r="AG15" s="15">
        <v>241923</v>
      </c>
      <c r="AH15" s="15">
        <v>25924</v>
      </c>
      <c r="AI15" s="15">
        <v>87187</v>
      </c>
      <c r="AJ15" s="19">
        <v>301</v>
      </c>
    </row>
    <row r="16" spans="1:36" s="10" customFormat="1" x14ac:dyDescent="0.2">
      <c r="A16" s="9" t="s">
        <v>36</v>
      </c>
      <c r="B16" s="17">
        <v>545081</v>
      </c>
      <c r="C16" s="15">
        <v>344789</v>
      </c>
      <c r="D16" s="15">
        <v>101706</v>
      </c>
      <c r="E16" s="15">
        <v>169828</v>
      </c>
      <c r="F16" s="19">
        <v>51</v>
      </c>
      <c r="G16" s="17">
        <v>170288</v>
      </c>
      <c r="H16" s="15">
        <v>108432</v>
      </c>
      <c r="I16" s="15">
        <v>851</v>
      </c>
      <c r="J16" s="15">
        <v>64628</v>
      </c>
      <c r="K16" s="19">
        <v>57</v>
      </c>
      <c r="L16" s="17">
        <v>53581</v>
      </c>
      <c r="M16" s="15">
        <v>33126</v>
      </c>
      <c r="N16" s="15">
        <v>8168</v>
      </c>
      <c r="O16" s="15">
        <v>9198</v>
      </c>
      <c r="P16" s="19">
        <v>452</v>
      </c>
      <c r="Q16" s="17">
        <v>26534</v>
      </c>
      <c r="R16" s="15">
        <v>16681</v>
      </c>
      <c r="S16" s="15">
        <v>5772</v>
      </c>
      <c r="T16" s="15">
        <v>8959</v>
      </c>
      <c r="U16" s="19">
        <v>2886</v>
      </c>
      <c r="V16" s="17">
        <v>183954</v>
      </c>
      <c r="W16" s="15">
        <v>118981</v>
      </c>
      <c r="X16" s="15">
        <v>5643</v>
      </c>
      <c r="Y16" s="15">
        <v>66848</v>
      </c>
      <c r="Z16" s="19">
        <v>107</v>
      </c>
      <c r="AA16" s="17">
        <v>20147</v>
      </c>
      <c r="AB16" s="15">
        <v>10321</v>
      </c>
      <c r="AC16" s="15">
        <v>-1522</v>
      </c>
      <c r="AD16" s="15">
        <v>5128</v>
      </c>
      <c r="AE16" s="19">
        <v>1455</v>
      </c>
      <c r="AF16" s="17">
        <v>392079</v>
      </c>
      <c r="AG16" s="15">
        <v>252357</v>
      </c>
      <c r="AH16" s="15">
        <v>45942</v>
      </c>
      <c r="AI16" s="15">
        <v>173020</v>
      </c>
      <c r="AJ16" s="19">
        <v>12897</v>
      </c>
    </row>
    <row r="17" spans="1:36" s="10" customFormat="1" x14ac:dyDescent="0.2">
      <c r="A17" s="9" t="s">
        <v>27</v>
      </c>
      <c r="B17" s="17">
        <v>585422</v>
      </c>
      <c r="C17" s="15">
        <v>359139</v>
      </c>
      <c r="D17" s="15">
        <v>40341</v>
      </c>
      <c r="E17" s="15">
        <v>180073.50456000003</v>
      </c>
      <c r="F17" s="19">
        <v>53</v>
      </c>
      <c r="G17" s="17">
        <v>212545</v>
      </c>
      <c r="H17" s="15">
        <v>125952</v>
      </c>
      <c r="I17" s="15">
        <v>42257</v>
      </c>
      <c r="J17" s="15">
        <v>76310</v>
      </c>
      <c r="K17" s="19">
        <v>143</v>
      </c>
      <c r="L17" s="17">
        <v>63084</v>
      </c>
      <c r="M17" s="15">
        <v>37480</v>
      </c>
      <c r="N17" s="15">
        <v>9503</v>
      </c>
      <c r="O17" s="15">
        <v>9708</v>
      </c>
      <c r="P17" s="19">
        <v>688</v>
      </c>
      <c r="Q17" s="17">
        <v>26906</v>
      </c>
      <c r="R17" s="15">
        <v>16472</v>
      </c>
      <c r="S17" s="15">
        <v>372</v>
      </c>
      <c r="T17" s="15">
        <v>9607</v>
      </c>
      <c r="U17" s="19">
        <v>3189</v>
      </c>
      <c r="V17" s="17">
        <v>198123</v>
      </c>
      <c r="W17" s="15">
        <v>121098</v>
      </c>
      <c r="X17" s="15">
        <v>14169</v>
      </c>
      <c r="Y17" s="15">
        <v>69979</v>
      </c>
      <c r="Z17" s="19">
        <v>89</v>
      </c>
      <c r="AA17" s="17">
        <v>24992</v>
      </c>
      <c r="AB17" s="15">
        <v>14775.974979738005</v>
      </c>
      <c r="AC17" s="15">
        <v>4845</v>
      </c>
      <c r="AD17" s="15">
        <v>6808.1626900000001</v>
      </c>
      <c r="AE17" s="19">
        <v>1634</v>
      </c>
      <c r="AF17" s="17">
        <v>430792</v>
      </c>
      <c r="AG17" s="15">
        <v>262663</v>
      </c>
      <c r="AH17" s="15">
        <v>38713</v>
      </c>
      <c r="AI17" s="15">
        <v>186994</v>
      </c>
      <c r="AJ17" s="19">
        <v>13606</v>
      </c>
    </row>
    <row r="18" spans="1:36" s="10" customFormat="1" x14ac:dyDescent="0.2">
      <c r="A18" s="9" t="s">
        <v>28</v>
      </c>
      <c r="B18" s="17">
        <v>614568</v>
      </c>
      <c r="C18" s="15">
        <v>353042</v>
      </c>
      <c r="D18" s="15">
        <v>29146</v>
      </c>
      <c r="E18" s="15">
        <v>193194</v>
      </c>
      <c r="F18" s="19">
        <v>130</v>
      </c>
      <c r="G18" s="17">
        <v>213367.55649000002</v>
      </c>
      <c r="H18" s="15">
        <v>123580</v>
      </c>
      <c r="I18" s="15">
        <v>822.70898000002489</v>
      </c>
      <c r="J18" s="15">
        <v>85131</v>
      </c>
      <c r="K18" s="19">
        <v>252</v>
      </c>
      <c r="L18" s="17">
        <v>61000</v>
      </c>
      <c r="M18" s="15">
        <v>33493</v>
      </c>
      <c r="N18" s="15">
        <v>-2084</v>
      </c>
      <c r="O18" s="15">
        <v>13533</v>
      </c>
      <c r="P18" s="19">
        <v>989</v>
      </c>
      <c r="Q18" s="17">
        <v>29544</v>
      </c>
      <c r="R18" s="15">
        <v>16878</v>
      </c>
      <c r="S18" s="15">
        <v>2638</v>
      </c>
      <c r="T18" s="15">
        <v>11453</v>
      </c>
      <c r="U18" s="19">
        <v>3518</v>
      </c>
      <c r="V18" s="17">
        <v>216685</v>
      </c>
      <c r="W18" s="15">
        <v>125554</v>
      </c>
      <c r="X18" s="15">
        <v>18562</v>
      </c>
      <c r="Y18" s="15">
        <v>80072</v>
      </c>
      <c r="Z18" s="19">
        <v>145</v>
      </c>
      <c r="AA18" s="17">
        <v>28707.012999999999</v>
      </c>
      <c r="AB18" s="15">
        <v>16070.56828</v>
      </c>
      <c r="AC18" s="15">
        <v>3715</v>
      </c>
      <c r="AD18" s="15">
        <v>705.59699999999998</v>
      </c>
      <c r="AE18" s="19">
        <v>169</v>
      </c>
      <c r="AF18" s="17">
        <v>460180</v>
      </c>
      <c r="AG18" s="15">
        <v>263571</v>
      </c>
      <c r="AH18" s="15">
        <v>29388</v>
      </c>
      <c r="AI18" s="15">
        <v>211692</v>
      </c>
      <c r="AJ18" s="19">
        <v>16889</v>
      </c>
    </row>
    <row r="19" spans="1:36" s="10" customFormat="1" x14ac:dyDescent="0.2">
      <c r="A19" s="9" t="s">
        <v>29</v>
      </c>
      <c r="B19" s="17">
        <v>587802</v>
      </c>
      <c r="C19" s="15">
        <v>342098</v>
      </c>
      <c r="D19" s="15">
        <v>-26766</v>
      </c>
      <c r="E19" s="15">
        <v>201065</v>
      </c>
      <c r="F19" s="19">
        <v>112</v>
      </c>
      <c r="G19" s="17">
        <v>194351</v>
      </c>
      <c r="H19" s="15">
        <v>113486</v>
      </c>
      <c r="I19" s="15">
        <v>-19017</v>
      </c>
      <c r="J19" s="15">
        <v>87674</v>
      </c>
      <c r="K19" s="19">
        <v>237</v>
      </c>
      <c r="L19" s="17">
        <v>63874</v>
      </c>
      <c r="M19" s="15">
        <v>36804</v>
      </c>
      <c r="N19" s="15">
        <v>2874</v>
      </c>
      <c r="O19" s="15">
        <v>15497</v>
      </c>
      <c r="P19" s="19">
        <v>778</v>
      </c>
      <c r="Q19" s="17">
        <v>30216</v>
      </c>
      <c r="R19" s="15">
        <v>18143</v>
      </c>
      <c r="S19" s="15">
        <v>672</v>
      </c>
      <c r="T19" s="15">
        <v>13272</v>
      </c>
      <c r="U19" s="19">
        <v>4299</v>
      </c>
      <c r="V19" s="17">
        <v>194812</v>
      </c>
      <c r="W19" s="15">
        <v>118213</v>
      </c>
      <c r="X19" s="15">
        <v>-21873</v>
      </c>
      <c r="Y19" s="15">
        <v>85041</v>
      </c>
      <c r="Z19" s="19">
        <v>138</v>
      </c>
      <c r="AA19" s="17">
        <v>28226</v>
      </c>
      <c r="AB19" s="15">
        <v>16558.312000000002</v>
      </c>
      <c r="AC19" s="15">
        <v>-481</v>
      </c>
      <c r="AD19" s="15">
        <v>6110.69812</v>
      </c>
      <c r="AE19" s="19">
        <v>1633.26424</v>
      </c>
      <c r="AF19" s="17">
        <v>433778</v>
      </c>
      <c r="AG19" s="15">
        <v>257102</v>
      </c>
      <c r="AH19" s="15">
        <v>-26402</v>
      </c>
      <c r="AI19" s="15">
        <v>223893</v>
      </c>
      <c r="AJ19" s="19">
        <v>18954</v>
      </c>
    </row>
    <row r="20" spans="1:36" s="10" customFormat="1" x14ac:dyDescent="0.2">
      <c r="A20" s="9" t="s">
        <v>37</v>
      </c>
      <c r="B20" s="17">
        <v>605904</v>
      </c>
      <c r="C20" s="15">
        <v>350055</v>
      </c>
      <c r="D20" s="15">
        <v>18102</v>
      </c>
      <c r="E20" s="15">
        <v>199685</v>
      </c>
      <c r="F20" s="19">
        <v>75</v>
      </c>
      <c r="G20" s="17">
        <v>201781</v>
      </c>
      <c r="H20" s="15">
        <v>107867</v>
      </c>
      <c r="I20" s="15">
        <v>7430</v>
      </c>
      <c r="J20" s="15">
        <v>83216</v>
      </c>
      <c r="K20" s="19">
        <v>318</v>
      </c>
      <c r="L20" s="17">
        <v>63715</v>
      </c>
      <c r="M20" s="15">
        <v>36447</v>
      </c>
      <c r="N20" s="15">
        <v>-159</v>
      </c>
      <c r="O20" s="15">
        <v>14280</v>
      </c>
      <c r="P20" s="19">
        <v>803</v>
      </c>
      <c r="Q20" s="17">
        <v>30012</v>
      </c>
      <c r="R20" s="15">
        <v>17342</v>
      </c>
      <c r="S20" s="15">
        <v>-204</v>
      </c>
      <c r="T20" s="15">
        <v>12501</v>
      </c>
      <c r="U20" s="19">
        <v>4163</v>
      </c>
      <c r="V20" s="17">
        <v>202715</v>
      </c>
      <c r="W20" s="15">
        <v>117035</v>
      </c>
      <c r="X20" s="15">
        <v>7903</v>
      </c>
      <c r="Y20" s="15">
        <v>83991</v>
      </c>
      <c r="Z20" s="19">
        <v>127</v>
      </c>
      <c r="AA20" s="17">
        <v>27518.171999999999</v>
      </c>
      <c r="AB20" s="15">
        <v>15219</v>
      </c>
      <c r="AC20" s="15">
        <v>-708</v>
      </c>
      <c r="AD20" s="15">
        <v>4360.4319999999998</v>
      </c>
      <c r="AE20" s="19">
        <v>972.37633599999992</v>
      </c>
      <c r="AF20" s="17">
        <v>449705.26535999333</v>
      </c>
      <c r="AG20" s="15">
        <v>255052.48309465582</v>
      </c>
      <c r="AH20" s="15">
        <v>15927.026729993324</v>
      </c>
      <c r="AI20" s="15">
        <v>226993.13878000001</v>
      </c>
      <c r="AJ20" s="19">
        <v>17193.208320000002</v>
      </c>
    </row>
    <row r="21" spans="1:36" s="10" customFormat="1" x14ac:dyDescent="0.2">
      <c r="A21" s="9" t="s">
        <v>30</v>
      </c>
      <c r="B21" s="17">
        <v>752422</v>
      </c>
      <c r="C21" s="15">
        <v>372675</v>
      </c>
      <c r="D21" s="15">
        <v>146518</v>
      </c>
      <c r="E21" s="15">
        <v>258667</v>
      </c>
      <c r="F21" s="19">
        <v>196</v>
      </c>
      <c r="G21" s="17">
        <v>238406</v>
      </c>
      <c r="H21" s="15">
        <v>114797</v>
      </c>
      <c r="I21" s="15">
        <v>36625</v>
      </c>
      <c r="J21" s="15">
        <v>111095</v>
      </c>
      <c r="K21" s="19">
        <v>366</v>
      </c>
      <c r="L21" s="17">
        <v>79807</v>
      </c>
      <c r="M21" s="15">
        <v>38671</v>
      </c>
      <c r="N21" s="15">
        <v>16092</v>
      </c>
      <c r="O21" s="15">
        <v>20343</v>
      </c>
      <c r="P21" s="19">
        <v>1275</v>
      </c>
      <c r="Q21" s="17">
        <v>33966</v>
      </c>
      <c r="R21" s="15">
        <v>17283</v>
      </c>
      <c r="S21" s="15">
        <v>3954</v>
      </c>
      <c r="T21" s="15">
        <v>15878</v>
      </c>
      <c r="U21" s="19">
        <v>4631</v>
      </c>
      <c r="V21" s="17">
        <v>243195</v>
      </c>
      <c r="W21" s="15">
        <v>122768</v>
      </c>
      <c r="X21" s="15">
        <v>40480</v>
      </c>
      <c r="Y21" s="15">
        <v>110214</v>
      </c>
      <c r="Z21" s="19">
        <v>162</v>
      </c>
      <c r="AA21" s="17">
        <v>34696</v>
      </c>
      <c r="AB21" s="15">
        <v>17451</v>
      </c>
      <c r="AC21" s="15">
        <v>7451</v>
      </c>
      <c r="AD21" s="15">
        <v>13559</v>
      </c>
      <c r="AE21" s="19">
        <v>5089</v>
      </c>
      <c r="AF21" s="17">
        <v>546967</v>
      </c>
      <c r="AG21" s="15">
        <v>270656</v>
      </c>
      <c r="AH21" s="15">
        <v>97262</v>
      </c>
      <c r="AI21" s="15">
        <v>293595</v>
      </c>
      <c r="AJ21" s="19">
        <v>24723</v>
      </c>
    </row>
    <row r="22" spans="1:36" s="10" customFormat="1" x14ac:dyDescent="0.2">
      <c r="A22" s="9" t="s">
        <v>38</v>
      </c>
      <c r="B22" s="17">
        <v>778679</v>
      </c>
      <c r="C22" s="15">
        <v>369310</v>
      </c>
      <c r="D22" s="15">
        <v>26257</v>
      </c>
      <c r="E22" s="15">
        <v>302806</v>
      </c>
      <c r="F22" s="19">
        <v>262</v>
      </c>
      <c r="G22" s="17">
        <v>248781</v>
      </c>
      <c r="H22" s="15">
        <v>115480</v>
      </c>
      <c r="I22" s="15">
        <v>10375</v>
      </c>
      <c r="J22" s="15">
        <v>133546</v>
      </c>
      <c r="K22" s="19">
        <v>307</v>
      </c>
      <c r="L22" s="17">
        <v>76492</v>
      </c>
      <c r="M22" s="15">
        <v>35186</v>
      </c>
      <c r="N22" s="15">
        <v>-3315</v>
      </c>
      <c r="O22" s="15">
        <v>27876</v>
      </c>
      <c r="P22" s="19">
        <v>2294</v>
      </c>
      <c r="Q22" s="17">
        <v>34924</v>
      </c>
      <c r="R22" s="15">
        <v>16797</v>
      </c>
      <c r="S22" s="15">
        <v>958</v>
      </c>
      <c r="T22" s="15">
        <v>18064</v>
      </c>
      <c r="U22" s="19">
        <v>3932</v>
      </c>
      <c r="V22" s="17">
        <v>270208</v>
      </c>
      <c r="W22" s="15">
        <v>129752</v>
      </c>
      <c r="X22" s="15">
        <v>27013</v>
      </c>
      <c r="Y22" s="15">
        <v>130702</v>
      </c>
      <c r="Z22" s="19">
        <v>351</v>
      </c>
      <c r="AA22" s="17">
        <v>38449</v>
      </c>
      <c r="AB22" s="15">
        <v>17380</v>
      </c>
      <c r="AC22" s="15">
        <v>3753</v>
      </c>
      <c r="AD22" s="15">
        <v>18118.599999999999</v>
      </c>
      <c r="AE22" s="19">
        <v>7803.4</v>
      </c>
      <c r="AF22" s="17">
        <v>588919</v>
      </c>
      <c r="AG22" s="15">
        <v>276985</v>
      </c>
      <c r="AH22" s="15">
        <v>41952</v>
      </c>
      <c r="AI22" s="15">
        <v>353068</v>
      </c>
      <c r="AJ22" s="19">
        <v>33621</v>
      </c>
    </row>
    <row r="23" spans="1:36" s="10" customFormat="1" x14ac:dyDescent="0.2">
      <c r="A23" s="9" t="s">
        <v>39</v>
      </c>
      <c r="B23" s="17">
        <v>844288</v>
      </c>
      <c r="C23" s="15">
        <v>370172</v>
      </c>
      <c r="D23" s="15">
        <v>65609</v>
      </c>
      <c r="E23" s="15">
        <v>333385</v>
      </c>
      <c r="F23" s="19">
        <v>256</v>
      </c>
      <c r="G23" s="17">
        <v>264935</v>
      </c>
      <c r="H23" s="15">
        <v>113924</v>
      </c>
      <c r="I23" s="15">
        <v>16154</v>
      </c>
      <c r="J23" s="15">
        <v>160422</v>
      </c>
      <c r="K23" s="19">
        <v>432</v>
      </c>
      <c r="L23" s="17">
        <v>88581</v>
      </c>
      <c r="M23" s="15">
        <v>38151</v>
      </c>
      <c r="N23" s="15">
        <v>12089</v>
      </c>
      <c r="O23" s="15">
        <v>32570</v>
      </c>
      <c r="P23" s="19">
        <v>2636</v>
      </c>
      <c r="Q23" s="17">
        <v>35420</v>
      </c>
      <c r="R23" s="15">
        <v>16004</v>
      </c>
      <c r="S23" s="15">
        <v>496</v>
      </c>
      <c r="T23" s="15">
        <v>21179</v>
      </c>
      <c r="U23" s="19">
        <v>4415</v>
      </c>
      <c r="V23" s="17">
        <v>277410</v>
      </c>
      <c r="W23" s="15">
        <v>123368</v>
      </c>
      <c r="X23" s="15">
        <v>7202</v>
      </c>
      <c r="Y23" s="15">
        <v>157205</v>
      </c>
      <c r="Z23" s="19">
        <v>474</v>
      </c>
      <c r="AA23" s="17">
        <v>38741</v>
      </c>
      <c r="AB23" s="15">
        <v>17387</v>
      </c>
      <c r="AC23" s="15">
        <v>292</v>
      </c>
      <c r="AD23" s="15">
        <v>21725.2137</v>
      </c>
      <c r="AE23" s="19">
        <v>8911.2000000000007</v>
      </c>
      <c r="AF23" s="17">
        <v>643543.66261999996</v>
      </c>
      <c r="AG23" s="15">
        <v>280641.61385276983</v>
      </c>
      <c r="AH23" s="15">
        <v>54625.432599999898</v>
      </c>
      <c r="AI23" s="15">
        <v>411666</v>
      </c>
      <c r="AJ23" s="19">
        <v>37556</v>
      </c>
    </row>
    <row r="24" spans="1:36" s="10" customFormat="1" x14ac:dyDescent="0.2">
      <c r="A24" s="9" t="s">
        <v>40</v>
      </c>
      <c r="B24" s="17">
        <v>872626</v>
      </c>
      <c r="C24" s="15">
        <v>373005</v>
      </c>
      <c r="D24" s="15">
        <v>28338</v>
      </c>
      <c r="E24" s="15">
        <v>379263</v>
      </c>
      <c r="F24" s="19">
        <v>261</v>
      </c>
      <c r="G24" s="17">
        <v>262964</v>
      </c>
      <c r="H24" s="15">
        <v>111096</v>
      </c>
      <c r="I24" s="15">
        <v>-1971</v>
      </c>
      <c r="J24" s="15">
        <v>182003</v>
      </c>
      <c r="K24" s="19">
        <v>486</v>
      </c>
      <c r="L24" s="17">
        <v>94430</v>
      </c>
      <c r="M24" s="15">
        <v>39766</v>
      </c>
      <c r="N24" s="15">
        <v>5849</v>
      </c>
      <c r="O24" s="15">
        <v>41382</v>
      </c>
      <c r="P24" s="19">
        <v>3789</v>
      </c>
      <c r="Q24" s="17">
        <v>38002</v>
      </c>
      <c r="R24" s="15">
        <v>16858</v>
      </c>
      <c r="S24" s="15">
        <v>2582</v>
      </c>
      <c r="T24" s="15">
        <v>26461</v>
      </c>
      <c r="U24" s="19">
        <v>4619</v>
      </c>
      <c r="V24" s="17">
        <v>279046</v>
      </c>
      <c r="W24" s="15">
        <v>121586</v>
      </c>
      <c r="X24" s="15">
        <v>1636</v>
      </c>
      <c r="Y24" s="15">
        <v>182059</v>
      </c>
      <c r="Z24" s="19">
        <v>453</v>
      </c>
      <c r="AA24" s="17">
        <v>37702</v>
      </c>
      <c r="AB24" s="15">
        <v>17416</v>
      </c>
      <c r="AC24" s="15">
        <v>-1039</v>
      </c>
      <c r="AD24" s="15">
        <v>24674</v>
      </c>
      <c r="AE24" s="19">
        <v>9853</v>
      </c>
      <c r="AF24" s="17">
        <v>658792.21455999999</v>
      </c>
      <c r="AG24" s="15">
        <v>277256.81983129442</v>
      </c>
      <c r="AH24" s="15">
        <v>15248.351940000077</v>
      </c>
      <c r="AI24" s="15">
        <v>482214</v>
      </c>
      <c r="AJ24" s="19">
        <v>43981</v>
      </c>
    </row>
    <row r="25" spans="1:36" s="10" customFormat="1" x14ac:dyDescent="0.2">
      <c r="A25" s="9" t="s">
        <v>41</v>
      </c>
      <c r="B25" s="17">
        <v>904088</v>
      </c>
      <c r="C25" s="15">
        <v>383520</v>
      </c>
      <c r="D25" s="15">
        <v>31462</v>
      </c>
      <c r="E25" s="15">
        <v>393978</v>
      </c>
      <c r="F25" s="19">
        <v>297</v>
      </c>
      <c r="G25" s="17">
        <v>246958</v>
      </c>
      <c r="H25" s="15">
        <v>111512</v>
      </c>
      <c r="I25" s="15">
        <v>-16006</v>
      </c>
      <c r="J25" s="15">
        <v>188572</v>
      </c>
      <c r="K25" s="19">
        <v>573</v>
      </c>
      <c r="L25" s="17">
        <v>98969</v>
      </c>
      <c r="M25" s="15">
        <v>42456</v>
      </c>
      <c r="N25" s="15">
        <v>4539</v>
      </c>
      <c r="O25" s="15">
        <v>43808</v>
      </c>
      <c r="P25" s="19">
        <v>3584</v>
      </c>
      <c r="Q25" s="17">
        <v>39037</v>
      </c>
      <c r="R25" s="15">
        <v>17366</v>
      </c>
      <c r="S25" s="15">
        <v>1035</v>
      </c>
      <c r="T25" s="15">
        <v>25931</v>
      </c>
      <c r="U25" s="19">
        <v>4839</v>
      </c>
      <c r="V25" s="17">
        <v>279784</v>
      </c>
      <c r="W25" s="15">
        <v>125285</v>
      </c>
      <c r="X25" s="15">
        <v>738</v>
      </c>
      <c r="Y25" s="15">
        <v>186728</v>
      </c>
      <c r="Z25" s="19">
        <v>372</v>
      </c>
      <c r="AA25" s="17">
        <v>41687.42</v>
      </c>
      <c r="AB25" s="15">
        <v>17543.115000000002</v>
      </c>
      <c r="AC25" s="15">
        <v>3985</v>
      </c>
      <c r="AD25" s="15">
        <v>26034</v>
      </c>
      <c r="AE25" s="19">
        <v>10267</v>
      </c>
      <c r="AF25" s="17">
        <v>639529.82273999997</v>
      </c>
      <c r="AG25" s="15">
        <v>275441.2726417738</v>
      </c>
      <c r="AH25" s="15">
        <v>-19262.391820000128</v>
      </c>
      <c r="AI25" s="15">
        <v>488207</v>
      </c>
      <c r="AJ25" s="19">
        <v>41343</v>
      </c>
    </row>
    <row r="26" spans="1:36" s="10" customFormat="1" x14ac:dyDescent="0.2">
      <c r="A26" s="9" t="s">
        <v>42</v>
      </c>
      <c r="B26" s="17">
        <v>723765.93400000001</v>
      </c>
      <c r="C26" s="15">
        <v>361235.33688951615</v>
      </c>
      <c r="D26" s="15">
        <v>-180322.06599999999</v>
      </c>
      <c r="E26" s="15">
        <v>324227</v>
      </c>
      <c r="F26" s="19">
        <v>93</v>
      </c>
      <c r="G26" s="17">
        <v>228083</v>
      </c>
      <c r="H26" s="15">
        <v>111516</v>
      </c>
      <c r="I26" s="15">
        <v>-18875</v>
      </c>
      <c r="J26" s="15">
        <v>155171</v>
      </c>
      <c r="K26" s="19">
        <v>431</v>
      </c>
      <c r="L26" s="17">
        <v>74535</v>
      </c>
      <c r="M26" s="15">
        <v>36682</v>
      </c>
      <c r="N26" s="15">
        <v>-24434</v>
      </c>
      <c r="O26" s="15">
        <v>35081</v>
      </c>
      <c r="P26" s="19">
        <v>2453</v>
      </c>
      <c r="Q26" s="17">
        <v>34470</v>
      </c>
      <c r="R26" s="15">
        <v>17441</v>
      </c>
      <c r="S26" s="15">
        <v>-4567</v>
      </c>
      <c r="T26" s="15">
        <v>22448</v>
      </c>
      <c r="U26" s="19">
        <v>5024</v>
      </c>
      <c r="V26" s="17">
        <v>254119</v>
      </c>
      <c r="W26" s="15">
        <v>127623</v>
      </c>
      <c r="X26" s="15">
        <v>-25665</v>
      </c>
      <c r="Y26" s="15">
        <v>154053</v>
      </c>
      <c r="Z26" s="19">
        <v>640</v>
      </c>
      <c r="AA26" s="17">
        <v>32759.847709999998</v>
      </c>
      <c r="AB26" s="15">
        <v>16317.539000000001</v>
      </c>
      <c r="AC26" s="15">
        <f>32760-41687</f>
        <v>-8927</v>
      </c>
      <c r="AD26" s="15">
        <v>17851.3</v>
      </c>
      <c r="AE26" s="19">
        <v>7251.7</v>
      </c>
      <c r="AF26" s="17">
        <v>530924.37625999993</v>
      </c>
      <c r="AG26" s="15">
        <v>258184.68607168036</v>
      </c>
      <c r="AH26" s="15">
        <v>-108606.44647999991</v>
      </c>
      <c r="AI26" s="15">
        <v>397476.07897999999</v>
      </c>
      <c r="AJ26" s="19">
        <v>37060.327589999994</v>
      </c>
    </row>
    <row r="27" spans="1:36" s="10" customFormat="1" x14ac:dyDescent="0.2">
      <c r="A27" s="9" t="s">
        <v>43</v>
      </c>
      <c r="B27" s="17">
        <v>788848</v>
      </c>
      <c r="C27" s="15">
        <v>359070.26417459856</v>
      </c>
      <c r="D27" s="15">
        <v>65082.065999999992</v>
      </c>
      <c r="E27" s="15">
        <v>317325</v>
      </c>
      <c r="F27" s="19">
        <v>106</v>
      </c>
      <c r="G27" s="17">
        <v>229295</v>
      </c>
      <c r="H27" s="15">
        <v>104467</v>
      </c>
      <c r="I27" s="15">
        <v>1212</v>
      </c>
      <c r="J27" s="15">
        <v>154746</v>
      </c>
      <c r="K27" s="19">
        <v>517</v>
      </c>
      <c r="L27" s="17">
        <v>84411</v>
      </c>
      <c r="M27" s="15">
        <v>39174</v>
      </c>
      <c r="N27" s="15">
        <v>9876</v>
      </c>
      <c r="O27" s="15">
        <v>34706</v>
      </c>
      <c r="P27" s="19">
        <v>3239</v>
      </c>
      <c r="Q27" s="17">
        <v>34349</v>
      </c>
      <c r="R27" s="15">
        <v>15613</v>
      </c>
      <c r="S27" s="15">
        <v>-121</v>
      </c>
      <c r="T27" s="15">
        <v>21568</v>
      </c>
      <c r="U27" s="19">
        <v>4198</v>
      </c>
      <c r="V27" s="17">
        <v>258570</v>
      </c>
      <c r="W27" s="15">
        <v>123136</v>
      </c>
      <c r="X27" s="15">
        <v>4451</v>
      </c>
      <c r="Y27" s="15">
        <v>143357</v>
      </c>
      <c r="Z27" s="19">
        <v>768</v>
      </c>
      <c r="AA27" s="17">
        <v>35068.090790000002</v>
      </c>
      <c r="AB27" s="15">
        <v>16811.86</v>
      </c>
      <c r="AC27" s="15">
        <v>2308.2430599999998</v>
      </c>
      <c r="AD27" s="15">
        <v>20806.8</v>
      </c>
      <c r="AE27" s="19">
        <v>7795.9</v>
      </c>
      <c r="AF27" s="17">
        <v>560530</v>
      </c>
      <c r="AG27" s="15">
        <v>254342</v>
      </c>
      <c r="AH27" s="15">
        <v>29605.62374000001</v>
      </c>
      <c r="AI27" s="15">
        <v>399560.05440000002</v>
      </c>
      <c r="AJ27" s="19">
        <v>34938.786270000004</v>
      </c>
    </row>
    <row r="28" spans="1:36" s="10" customFormat="1" x14ac:dyDescent="0.2">
      <c r="A28" s="9" t="s">
        <v>44</v>
      </c>
      <c r="B28" s="17">
        <v>741497.18700000003</v>
      </c>
      <c r="C28" s="15">
        <v>359102.18304188317</v>
      </c>
      <c r="D28" s="15">
        <v>-47350.812999999966</v>
      </c>
      <c r="E28" s="15">
        <v>332228</v>
      </c>
      <c r="F28" s="19">
        <v>308</v>
      </c>
      <c r="G28" s="17">
        <v>218651</v>
      </c>
      <c r="H28" s="15">
        <v>106377</v>
      </c>
      <c r="I28" s="15">
        <v>-10644</v>
      </c>
      <c r="J28" s="15">
        <v>153548</v>
      </c>
      <c r="K28" s="19">
        <v>540</v>
      </c>
      <c r="L28" s="17">
        <v>74030</v>
      </c>
      <c r="M28" s="15">
        <v>36648</v>
      </c>
      <c r="N28" s="15">
        <v>-10381</v>
      </c>
      <c r="O28" s="15">
        <v>34079</v>
      </c>
      <c r="P28" s="19">
        <v>2542</v>
      </c>
      <c r="Q28" s="17">
        <v>34787</v>
      </c>
      <c r="R28" s="15">
        <v>16919</v>
      </c>
      <c r="S28" s="15">
        <v>438</v>
      </c>
      <c r="T28" s="15">
        <v>23439</v>
      </c>
      <c r="U28" s="19">
        <v>5231</v>
      </c>
      <c r="V28" s="17">
        <v>232557</v>
      </c>
      <c r="W28" s="15">
        <v>116433</v>
      </c>
      <c r="X28" s="15">
        <v>-26013</v>
      </c>
      <c r="Y28" s="15">
        <v>146181</v>
      </c>
      <c r="Z28" s="19">
        <v>1202</v>
      </c>
      <c r="AA28" s="17">
        <v>35515.674879999999</v>
      </c>
      <c r="AB28" s="15">
        <v>17945.026760000001</v>
      </c>
      <c r="AC28" s="15">
        <v>447.58389</v>
      </c>
      <c r="AD28" s="15">
        <v>21000</v>
      </c>
      <c r="AE28" s="19">
        <v>8226</v>
      </c>
      <c r="AF28" s="17">
        <v>503687</v>
      </c>
      <c r="AG28" s="15">
        <v>241785</v>
      </c>
      <c r="AH28" s="15">
        <v>-56843</v>
      </c>
      <c r="AI28" s="15">
        <v>392606.0429</v>
      </c>
      <c r="AJ28" s="19">
        <v>35067.428849999997</v>
      </c>
    </row>
    <row r="29" spans="1:36" s="10" customFormat="1" x14ac:dyDescent="0.2">
      <c r="A29" s="23" t="s">
        <v>45</v>
      </c>
      <c r="B29" s="24">
        <v>745077.39300000004</v>
      </c>
      <c r="C29" s="25">
        <v>353222.73422263755</v>
      </c>
      <c r="D29" s="25">
        <v>3580.2060000000056</v>
      </c>
      <c r="E29" s="25">
        <v>300895</v>
      </c>
      <c r="F29" s="26">
        <v>142</v>
      </c>
      <c r="G29" s="24">
        <v>211455</v>
      </c>
      <c r="H29" s="25">
        <v>99098</v>
      </c>
      <c r="I29" s="25">
        <v>-7196</v>
      </c>
      <c r="J29" s="25">
        <v>146053</v>
      </c>
      <c r="K29" s="26">
        <v>433</v>
      </c>
      <c r="L29" s="24">
        <v>75865</v>
      </c>
      <c r="M29" s="25">
        <v>35164</v>
      </c>
      <c r="N29" s="25">
        <v>1835</v>
      </c>
      <c r="O29" s="25">
        <v>28605</v>
      </c>
      <c r="P29" s="26">
        <v>2510</v>
      </c>
      <c r="Q29" s="24">
        <v>34083</v>
      </c>
      <c r="R29" s="25">
        <v>17080</v>
      </c>
      <c r="S29" s="25">
        <v>-704</v>
      </c>
      <c r="T29" s="25">
        <v>22327</v>
      </c>
      <c r="U29" s="26">
        <v>6305</v>
      </c>
      <c r="V29" s="24">
        <v>227182</v>
      </c>
      <c r="W29" s="25">
        <v>112185</v>
      </c>
      <c r="X29" s="25">
        <v>-5375</v>
      </c>
      <c r="Y29" s="25">
        <v>134782</v>
      </c>
      <c r="Z29" s="26">
        <v>1019</v>
      </c>
      <c r="AA29" s="24">
        <v>37966.663930000002</v>
      </c>
      <c r="AB29" s="25">
        <v>18105.25</v>
      </c>
      <c r="AC29" s="25">
        <v>2450.9892500000001</v>
      </c>
      <c r="AD29" s="25">
        <v>19522.8</v>
      </c>
      <c r="AE29" s="26">
        <v>7020</v>
      </c>
      <c r="AF29" s="24">
        <v>511614</v>
      </c>
      <c r="AG29" s="25">
        <v>238303</v>
      </c>
      <c r="AH29" s="25">
        <v>7927</v>
      </c>
      <c r="AI29" s="25">
        <v>362950.81411000004</v>
      </c>
      <c r="AJ29" s="26">
        <v>32649.789230000002</v>
      </c>
    </row>
    <row r="30" spans="1:36" s="10" customFormat="1" x14ac:dyDescent="0.2">
      <c r="A30" s="9" t="s">
        <v>47</v>
      </c>
      <c r="B30" s="17">
        <v>626015</v>
      </c>
      <c r="C30" s="15">
        <v>324778.96128615981</v>
      </c>
      <c r="D30" s="15">
        <v>-119062.39300000004</v>
      </c>
      <c r="E30" s="15">
        <v>272931</v>
      </c>
      <c r="F30" s="19">
        <v>1400</v>
      </c>
      <c r="G30" s="17">
        <v>186820</v>
      </c>
      <c r="H30" s="15">
        <v>103397</v>
      </c>
      <c r="I30" s="15">
        <v>-24635</v>
      </c>
      <c r="J30" s="15">
        <v>145300</v>
      </c>
      <c r="K30" s="19">
        <v>498</v>
      </c>
      <c r="L30" s="17">
        <v>59026</v>
      </c>
      <c r="M30" s="15">
        <v>32484</v>
      </c>
      <c r="N30" s="15">
        <v>-16839</v>
      </c>
      <c r="O30" s="15">
        <v>30139</v>
      </c>
      <c r="P30" s="19">
        <v>2421</v>
      </c>
      <c r="Q30" s="17">
        <v>29028</v>
      </c>
      <c r="R30" s="15">
        <v>16043</v>
      </c>
      <c r="S30" s="15">
        <v>-5055</v>
      </c>
      <c r="T30" s="15">
        <v>22252</v>
      </c>
      <c r="U30" s="19">
        <v>6820</v>
      </c>
      <c r="V30" s="17">
        <v>193555</v>
      </c>
      <c r="W30" s="15">
        <v>109722</v>
      </c>
      <c r="X30" s="15">
        <v>-33627</v>
      </c>
      <c r="Y30" s="15">
        <v>130677</v>
      </c>
      <c r="Z30" s="19">
        <v>1222</v>
      </c>
      <c r="AA30" s="17">
        <v>33394</v>
      </c>
      <c r="AB30" s="15">
        <v>18592</v>
      </c>
      <c r="AC30" s="15">
        <f>33394-37967</f>
        <v>-4573</v>
      </c>
      <c r="AD30" s="15">
        <v>20269</v>
      </c>
      <c r="AE30" s="19">
        <v>7221</v>
      </c>
      <c r="AF30" s="17">
        <v>434335</v>
      </c>
      <c r="AG30" s="15">
        <v>234214</v>
      </c>
      <c r="AH30" s="15">
        <v>-77279</v>
      </c>
      <c r="AI30" s="15">
        <v>351442</v>
      </c>
      <c r="AJ30" s="19">
        <v>32705</v>
      </c>
    </row>
    <row r="31" spans="1:36" s="10" customFormat="1" x14ac:dyDescent="0.2">
      <c r="A31" s="9" t="s">
        <v>48</v>
      </c>
      <c r="B31" s="17">
        <v>343146</v>
      </c>
      <c r="C31" s="15">
        <v>281062</v>
      </c>
      <c r="D31" s="15">
        <v>-282869</v>
      </c>
      <c r="E31" s="15">
        <v>173958</v>
      </c>
      <c r="F31" s="19">
        <v>382</v>
      </c>
      <c r="G31" s="17">
        <v>88619</v>
      </c>
      <c r="H31" s="15">
        <v>80202</v>
      </c>
      <c r="I31" s="15">
        <v>-98201</v>
      </c>
      <c r="J31" s="15">
        <v>77404</v>
      </c>
      <c r="K31" s="19">
        <v>237</v>
      </c>
      <c r="L31" s="17">
        <v>32285</v>
      </c>
      <c r="M31" s="15">
        <v>27838</v>
      </c>
      <c r="N31" s="15">
        <v>-26741</v>
      </c>
      <c r="O31" s="15">
        <v>14772</v>
      </c>
      <c r="P31" s="19">
        <v>1322</v>
      </c>
      <c r="Q31" s="17">
        <v>14456</v>
      </c>
      <c r="R31" s="15">
        <v>12425</v>
      </c>
      <c r="S31" s="15">
        <v>-14572</v>
      </c>
      <c r="T31" s="15">
        <v>12269</v>
      </c>
      <c r="U31" s="19">
        <v>4652</v>
      </c>
      <c r="V31" s="17">
        <v>86670</v>
      </c>
      <c r="W31" s="15">
        <v>85007</v>
      </c>
      <c r="X31" s="15">
        <v>-106885</v>
      </c>
      <c r="Y31" s="15">
        <v>69266</v>
      </c>
      <c r="Z31" s="19">
        <v>586</v>
      </c>
      <c r="AA31" s="17">
        <v>12625</v>
      </c>
      <c r="AB31" s="15">
        <v>11908.85522044388</v>
      </c>
      <c r="AC31" s="15">
        <v>-20768</v>
      </c>
      <c r="AD31" s="15">
        <v>6965.0864600000004</v>
      </c>
      <c r="AE31" s="19">
        <v>2676.9456500000001</v>
      </c>
      <c r="AF31" s="17">
        <v>246283</v>
      </c>
      <c r="AG31" s="15">
        <v>195214</v>
      </c>
      <c r="AH31" s="15">
        <v>-188052</v>
      </c>
      <c r="AI31" s="15">
        <v>206166</v>
      </c>
      <c r="AJ31" s="19">
        <v>19539</v>
      </c>
    </row>
    <row r="32" spans="1:36" s="10" customFormat="1" x14ac:dyDescent="0.2">
      <c r="A32" s="9" t="s">
        <v>49</v>
      </c>
      <c r="B32" s="17">
        <v>405484</v>
      </c>
      <c r="C32" s="15">
        <v>303027</v>
      </c>
      <c r="D32" s="15">
        <v>62338</v>
      </c>
      <c r="E32" s="15">
        <v>153427</v>
      </c>
      <c r="F32" s="19">
        <v>17</v>
      </c>
      <c r="G32" s="17">
        <v>117105</v>
      </c>
      <c r="H32" s="15">
        <v>88130</v>
      </c>
      <c r="I32" s="15">
        <v>28486</v>
      </c>
      <c r="J32" s="15">
        <v>69643</v>
      </c>
      <c r="K32" s="19">
        <v>121</v>
      </c>
      <c r="L32" s="17">
        <v>41922</v>
      </c>
      <c r="M32" s="15">
        <v>30510</v>
      </c>
      <c r="N32" s="15">
        <v>9637</v>
      </c>
      <c r="O32" s="15">
        <v>10290</v>
      </c>
      <c r="P32" s="19">
        <v>550</v>
      </c>
      <c r="Q32" s="17">
        <v>19043</v>
      </c>
      <c r="R32" s="15">
        <v>14461</v>
      </c>
      <c r="S32" s="15">
        <v>4587</v>
      </c>
      <c r="T32" s="15">
        <v>10368</v>
      </c>
      <c r="U32" s="19">
        <v>3416</v>
      </c>
      <c r="V32" s="17">
        <v>129097</v>
      </c>
      <c r="W32" s="15">
        <v>96935</v>
      </c>
      <c r="X32" s="15">
        <v>42427</v>
      </c>
      <c r="Y32" s="15">
        <v>75079</v>
      </c>
      <c r="Z32" s="19">
        <v>44</v>
      </c>
      <c r="AA32" s="17">
        <v>18467</v>
      </c>
      <c r="AB32" s="15">
        <v>13626</v>
      </c>
      <c r="AC32" s="15">
        <v>5841</v>
      </c>
      <c r="AD32" s="15">
        <v>5361</v>
      </c>
      <c r="AE32" s="19">
        <v>1585</v>
      </c>
      <c r="AF32" s="17">
        <v>301010</v>
      </c>
      <c r="AG32" s="15">
        <v>221488</v>
      </c>
      <c r="AH32" s="15">
        <v>54727</v>
      </c>
      <c r="AI32" s="15">
        <v>202401</v>
      </c>
      <c r="AJ32" s="19">
        <v>11252</v>
      </c>
    </row>
    <row r="33" spans="1:36" s="10" customFormat="1" x14ac:dyDescent="0.2">
      <c r="A33" s="9" t="s">
        <v>50</v>
      </c>
      <c r="B33" s="17">
        <v>461988.35118</v>
      </c>
      <c r="C33" s="15">
        <v>329756.53734471212</v>
      </c>
      <c r="D33" s="15">
        <v>56503.856299999985</v>
      </c>
      <c r="E33" s="15">
        <v>162654</v>
      </c>
      <c r="F33" s="19">
        <v>-57</v>
      </c>
      <c r="G33" s="17">
        <v>136535</v>
      </c>
      <c r="H33" s="15">
        <v>95343</v>
      </c>
      <c r="I33" s="15">
        <v>19430</v>
      </c>
      <c r="J33" s="15">
        <v>72404</v>
      </c>
      <c r="K33" s="19">
        <v>172</v>
      </c>
      <c r="L33" s="17">
        <v>51008</v>
      </c>
      <c r="M33" s="15">
        <v>35394</v>
      </c>
      <c r="N33" s="15">
        <v>9086</v>
      </c>
      <c r="O33" s="15">
        <v>10735</v>
      </c>
      <c r="P33" s="19">
        <v>845</v>
      </c>
      <c r="Q33" s="17">
        <v>20728</v>
      </c>
      <c r="R33" s="15">
        <v>16227</v>
      </c>
      <c r="S33" s="15">
        <v>1686</v>
      </c>
      <c r="T33" s="15">
        <v>10873</v>
      </c>
      <c r="U33" s="19">
        <v>3772</v>
      </c>
      <c r="V33" s="17">
        <v>139899</v>
      </c>
      <c r="W33" s="15">
        <v>101035</v>
      </c>
      <c r="X33" s="15">
        <v>10802</v>
      </c>
      <c r="Y33" s="15">
        <v>74147</v>
      </c>
      <c r="Z33" s="19">
        <v>36</v>
      </c>
      <c r="AA33" s="17">
        <v>23990</v>
      </c>
      <c r="AB33" s="15">
        <v>15445</v>
      </c>
      <c r="AC33" s="15">
        <v>5523</v>
      </c>
      <c r="AD33" s="15">
        <v>5373</v>
      </c>
      <c r="AE33" s="19">
        <v>1526</v>
      </c>
      <c r="AF33" s="17">
        <v>332662</v>
      </c>
      <c r="AG33" s="15">
        <v>229116</v>
      </c>
      <c r="AH33" s="15">
        <v>31652</v>
      </c>
      <c r="AI33" s="15">
        <v>206595</v>
      </c>
      <c r="AJ33" s="19">
        <v>12969</v>
      </c>
    </row>
    <row r="34" spans="1:36" x14ac:dyDescent="0.2">
      <c r="A34" s="52" t="s">
        <v>51</v>
      </c>
      <c r="B34" s="18">
        <v>559414.60100000002</v>
      </c>
      <c r="C34" s="16">
        <v>312436.95512678492</v>
      </c>
      <c r="D34" s="16">
        <v>97426.249820000026</v>
      </c>
      <c r="E34" s="16">
        <v>201581</v>
      </c>
      <c r="F34" s="20">
        <v>150</v>
      </c>
      <c r="G34" s="18">
        <v>185995</v>
      </c>
      <c r="H34" s="16">
        <v>98977</v>
      </c>
      <c r="I34" s="16">
        <v>49460</v>
      </c>
      <c r="J34" s="16">
        <v>99149</v>
      </c>
      <c r="K34" s="20">
        <v>143</v>
      </c>
      <c r="L34" s="18">
        <v>61451</v>
      </c>
      <c r="M34" s="16">
        <v>32194</v>
      </c>
      <c r="N34" s="16">
        <v>10443</v>
      </c>
      <c r="O34" s="16">
        <v>14860</v>
      </c>
      <c r="P34" s="20">
        <v>1124</v>
      </c>
      <c r="Q34" s="18">
        <v>29544</v>
      </c>
      <c r="R34" s="16">
        <v>16736</v>
      </c>
      <c r="S34" s="16">
        <v>8816</v>
      </c>
      <c r="T34" s="16">
        <v>14605</v>
      </c>
      <c r="U34" s="20">
        <v>4452</v>
      </c>
      <c r="V34" s="18">
        <v>178877</v>
      </c>
      <c r="W34" s="16">
        <v>101832</v>
      </c>
      <c r="X34" s="16">
        <v>38978</v>
      </c>
      <c r="Y34" s="16">
        <v>97032</v>
      </c>
      <c r="Z34" s="20">
        <v>213</v>
      </c>
      <c r="AA34" s="18">
        <v>32617</v>
      </c>
      <c r="AB34" s="16">
        <v>16261</v>
      </c>
      <c r="AC34" s="16">
        <v>8627</v>
      </c>
      <c r="AD34" s="16">
        <v>10874</v>
      </c>
      <c r="AE34" s="20">
        <v>3960</v>
      </c>
      <c r="AF34" s="18">
        <v>411234</v>
      </c>
      <c r="AG34" s="16">
        <v>223294</v>
      </c>
      <c r="AH34" s="16">
        <v>78572</v>
      </c>
      <c r="AI34" s="16">
        <v>259667</v>
      </c>
      <c r="AJ34" s="20">
        <v>17253</v>
      </c>
    </row>
    <row r="35" spans="1:36" x14ac:dyDescent="0.2">
      <c r="A35" s="9" t="s">
        <v>52</v>
      </c>
      <c r="B35" s="17"/>
      <c r="C35" s="15"/>
      <c r="D35" s="15"/>
      <c r="E35" s="15"/>
      <c r="F35" s="19"/>
      <c r="G35" s="17"/>
      <c r="H35" s="15"/>
      <c r="I35" s="15"/>
      <c r="J35" s="15"/>
      <c r="K35" s="19"/>
      <c r="L35" s="17"/>
      <c r="M35" s="15"/>
      <c r="N35" s="15"/>
      <c r="O35" s="15"/>
      <c r="P35" s="19"/>
      <c r="Q35" s="17"/>
      <c r="R35" s="15"/>
      <c r="S35" s="15"/>
      <c r="T35" s="15"/>
      <c r="U35" s="19"/>
      <c r="V35" s="17"/>
      <c r="W35" s="15"/>
      <c r="X35" s="15"/>
      <c r="Y35" s="15"/>
      <c r="Z35" s="19"/>
      <c r="AA35" s="17"/>
      <c r="AB35" s="15"/>
      <c r="AC35" s="15"/>
      <c r="AD35" s="15"/>
      <c r="AE35" s="19"/>
      <c r="AF35" s="17"/>
      <c r="AG35" s="15"/>
      <c r="AH35" s="15"/>
      <c r="AI35" s="15"/>
      <c r="AJ35" s="19"/>
    </row>
    <row r="36" spans="1:36" x14ac:dyDescent="0.2">
      <c r="A36" s="9" t="s">
        <v>53</v>
      </c>
      <c r="B36" s="17"/>
      <c r="C36" s="15"/>
      <c r="D36" s="15"/>
      <c r="E36" s="15"/>
      <c r="F36" s="19"/>
      <c r="G36" s="17"/>
      <c r="H36" s="15"/>
      <c r="I36" s="15"/>
      <c r="J36" s="15"/>
      <c r="K36" s="19"/>
      <c r="L36" s="17"/>
      <c r="M36" s="15"/>
      <c r="N36" s="15"/>
      <c r="O36" s="15"/>
      <c r="P36" s="19"/>
      <c r="Q36" s="17"/>
      <c r="R36" s="15"/>
      <c r="S36" s="15"/>
      <c r="T36" s="15"/>
      <c r="U36" s="19"/>
      <c r="V36" s="17"/>
      <c r="W36" s="15"/>
      <c r="X36" s="15"/>
      <c r="Y36" s="15"/>
      <c r="Z36" s="19"/>
      <c r="AA36" s="17"/>
      <c r="AB36" s="15"/>
      <c r="AC36" s="15"/>
      <c r="AD36" s="15"/>
      <c r="AE36" s="19"/>
      <c r="AF36" s="17"/>
      <c r="AG36" s="15"/>
      <c r="AH36" s="15"/>
      <c r="AI36" s="15"/>
      <c r="AJ36" s="19"/>
    </row>
    <row r="37" spans="1:36" x14ac:dyDescent="0.2">
      <c r="A37" s="9" t="s">
        <v>54</v>
      </c>
      <c r="B37" s="17"/>
      <c r="C37" s="15"/>
      <c r="D37" s="15"/>
      <c r="E37" s="15"/>
      <c r="F37" s="19"/>
      <c r="G37" s="17"/>
      <c r="H37" s="15"/>
      <c r="I37" s="15"/>
      <c r="J37" s="15"/>
      <c r="K37" s="19"/>
      <c r="L37" s="17"/>
      <c r="M37" s="15"/>
      <c r="N37" s="15"/>
      <c r="O37" s="15"/>
      <c r="P37" s="19"/>
      <c r="Q37" s="17"/>
      <c r="R37" s="15"/>
      <c r="S37" s="15"/>
      <c r="T37" s="15"/>
      <c r="U37" s="19"/>
      <c r="V37" s="17"/>
      <c r="W37" s="15"/>
      <c r="X37" s="15"/>
      <c r="Y37" s="15"/>
      <c r="Z37" s="19"/>
      <c r="AA37" s="17"/>
      <c r="AB37" s="15"/>
      <c r="AC37" s="15"/>
      <c r="AD37" s="15"/>
      <c r="AE37" s="19"/>
      <c r="AF37" s="17"/>
      <c r="AG37" s="15"/>
      <c r="AH37" s="15"/>
      <c r="AI37" s="15"/>
      <c r="AJ37" s="19"/>
    </row>
    <row r="38" spans="1:36" x14ac:dyDescent="0.2">
      <c r="A38" s="9" t="s">
        <v>55</v>
      </c>
      <c r="B38" s="17"/>
      <c r="C38" s="15"/>
      <c r="D38" s="15"/>
      <c r="E38" s="15"/>
      <c r="F38" s="19"/>
      <c r="G38" s="17"/>
      <c r="H38" s="15"/>
      <c r="I38" s="15"/>
      <c r="J38" s="15"/>
      <c r="K38" s="19"/>
      <c r="L38" s="17"/>
      <c r="M38" s="15"/>
      <c r="N38" s="15"/>
      <c r="O38" s="15"/>
      <c r="P38" s="19"/>
      <c r="Q38" s="17"/>
      <c r="R38" s="15"/>
      <c r="S38" s="15"/>
      <c r="T38" s="15"/>
      <c r="U38" s="19"/>
      <c r="V38" s="17"/>
      <c r="W38" s="15"/>
      <c r="X38" s="15"/>
      <c r="Y38" s="15"/>
      <c r="Z38" s="19"/>
      <c r="AA38" s="17"/>
      <c r="AB38" s="15"/>
      <c r="AC38" s="15"/>
      <c r="AD38" s="15"/>
      <c r="AE38" s="19"/>
      <c r="AF38" s="17"/>
      <c r="AG38" s="15"/>
      <c r="AH38" s="15"/>
      <c r="AI38" s="15"/>
      <c r="AJ38" s="19"/>
    </row>
    <row r="39" spans="1:36" x14ac:dyDescent="0.2">
      <c r="A39" s="9" t="s">
        <v>56</v>
      </c>
      <c r="B39" s="17"/>
      <c r="C39" s="15"/>
      <c r="D39" s="15"/>
      <c r="E39" s="15"/>
      <c r="F39" s="19"/>
      <c r="G39" s="17"/>
      <c r="H39" s="15"/>
      <c r="I39" s="15"/>
      <c r="J39" s="15"/>
      <c r="K39" s="19"/>
      <c r="L39" s="17"/>
      <c r="M39" s="15"/>
      <c r="N39" s="15"/>
      <c r="O39" s="15"/>
      <c r="P39" s="19"/>
      <c r="Q39" s="17"/>
      <c r="R39" s="15"/>
      <c r="S39" s="15"/>
      <c r="T39" s="15"/>
      <c r="U39" s="19"/>
      <c r="V39" s="17"/>
      <c r="W39" s="15"/>
      <c r="X39" s="15"/>
      <c r="Y39" s="15"/>
      <c r="Z39" s="19"/>
      <c r="AA39" s="17"/>
      <c r="AB39" s="15"/>
      <c r="AC39" s="15"/>
      <c r="AD39" s="15"/>
      <c r="AE39" s="19"/>
      <c r="AF39" s="17"/>
      <c r="AG39" s="15"/>
      <c r="AH39" s="15"/>
      <c r="AI39" s="15"/>
      <c r="AJ39" s="19"/>
    </row>
    <row r="40" spans="1:36" x14ac:dyDescent="0.2">
      <c r="A40" s="9" t="s">
        <v>57</v>
      </c>
      <c r="B40" s="17"/>
      <c r="C40" s="15"/>
      <c r="D40" s="15"/>
      <c r="E40" s="15"/>
      <c r="F40" s="19"/>
      <c r="G40" s="17"/>
      <c r="H40" s="15"/>
      <c r="I40" s="15"/>
      <c r="J40" s="15"/>
      <c r="K40" s="19"/>
      <c r="L40" s="17"/>
      <c r="M40" s="15"/>
      <c r="N40" s="15"/>
      <c r="O40" s="15"/>
      <c r="P40" s="19"/>
      <c r="Q40" s="17"/>
      <c r="R40" s="15"/>
      <c r="S40" s="15"/>
      <c r="T40" s="15"/>
      <c r="U40" s="19"/>
      <c r="V40" s="17"/>
      <c r="W40" s="15"/>
      <c r="X40" s="15"/>
      <c r="Y40" s="15"/>
      <c r="Z40" s="19"/>
      <c r="AA40" s="17"/>
      <c r="AB40" s="15"/>
      <c r="AC40" s="15"/>
      <c r="AD40" s="15"/>
      <c r="AE40" s="19"/>
      <c r="AF40" s="17"/>
      <c r="AG40" s="15"/>
      <c r="AH40" s="15"/>
      <c r="AI40" s="15"/>
      <c r="AJ40" s="19"/>
    </row>
    <row r="41" spans="1:36" x14ac:dyDescent="0.2">
      <c r="A41" s="9" t="s">
        <v>58</v>
      </c>
      <c r="B41" s="17"/>
      <c r="C41" s="15"/>
      <c r="D41" s="15"/>
      <c r="E41" s="15"/>
      <c r="F41" s="19"/>
      <c r="G41" s="17"/>
      <c r="H41" s="15"/>
      <c r="I41" s="15"/>
      <c r="J41" s="15"/>
      <c r="K41" s="19"/>
      <c r="L41" s="17"/>
      <c r="M41" s="15"/>
      <c r="N41" s="15"/>
      <c r="O41" s="15"/>
      <c r="P41" s="19"/>
      <c r="Q41" s="17"/>
      <c r="R41" s="15"/>
      <c r="S41" s="15"/>
      <c r="T41" s="15"/>
      <c r="U41" s="19"/>
      <c r="V41" s="17"/>
      <c r="W41" s="15"/>
      <c r="X41" s="15"/>
      <c r="Y41" s="15"/>
      <c r="Z41" s="19"/>
      <c r="AA41" s="17"/>
      <c r="AB41" s="15"/>
      <c r="AC41" s="15"/>
      <c r="AD41" s="15"/>
      <c r="AE41" s="19"/>
      <c r="AF41" s="17"/>
      <c r="AG41" s="15"/>
      <c r="AH41" s="15"/>
      <c r="AI41" s="15"/>
      <c r="AJ41" s="19"/>
    </row>
    <row r="42" spans="1:36" x14ac:dyDescent="0.2">
      <c r="A42" s="9"/>
    </row>
    <row r="43" spans="1:36" x14ac:dyDescent="0.2">
      <c r="A43" s="9"/>
    </row>
    <row r="44" spans="1:36" x14ac:dyDescent="0.2">
      <c r="A44" s="9"/>
    </row>
    <row r="45" spans="1:36" x14ac:dyDescent="0.2">
      <c r="A45" s="9"/>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sheetProtection algorithmName="SHA-512" hashValue="HZaMAiKQKH9i1eoOs0C3Khd1QHrxzmvg/Kwh/nNYmb2Wd4px6oqOc18DnHCAAzKiV8vZTs4gWdMtnJyulRkcpw==" saltValue="AiMolIanL9cL8Q10jAuWSw==" spinCount="100000" sheet="1" objects="1" scenarios="1"/>
  <mergeCells count="7">
    <mergeCell ref="V5:Z5"/>
    <mergeCell ref="AA5:AE5"/>
    <mergeCell ref="AF5:AJ5"/>
    <mergeCell ref="B5:F5"/>
    <mergeCell ref="G5:K5"/>
    <mergeCell ref="L5:P5"/>
    <mergeCell ref="Q5:U5"/>
  </mergeCells>
  <phoneticPr fontId="43" type="noConversion"/>
  <dataValidations disablePrompts="1"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zoomScale="55" zoomScaleNormal="55" workbookViewId="0">
      <selection activeCell="G16" sqref="G16"/>
    </sheetView>
  </sheetViews>
  <sheetFormatPr defaultColWidth="9.296875" defaultRowHeight="13" x14ac:dyDescent="0.3"/>
  <cols>
    <col min="1" max="1" width="33.796875" style="1" customWidth="1"/>
    <col min="2" max="2" width="20" style="1" customWidth="1"/>
    <col min="3" max="3" width="17.5" style="29" customWidth="1"/>
    <col min="4" max="4" width="17.796875" style="29" customWidth="1"/>
    <col min="5" max="5" width="16.69921875" style="1" customWidth="1"/>
    <col min="6" max="6" width="20.5" style="29" customWidth="1"/>
    <col min="7" max="7" width="23.796875" style="1" customWidth="1"/>
    <col min="8" max="8" width="2.69921875" style="1" customWidth="1"/>
    <col min="9" max="16384" width="9.296875" style="1"/>
  </cols>
  <sheetData>
    <row r="1" spans="1:7" ht="16" customHeight="1" x14ac:dyDescent="0.3">
      <c r="A1" s="49" t="s">
        <v>0</v>
      </c>
      <c r="B1" s="49"/>
      <c r="C1" s="49"/>
      <c r="D1" s="49"/>
      <c r="E1" s="49"/>
      <c r="F1" s="49"/>
      <c r="G1" s="49"/>
    </row>
    <row r="2" spans="1:7" ht="16" customHeight="1" x14ac:dyDescent="0.3">
      <c r="A2" s="49" t="s">
        <v>1</v>
      </c>
      <c r="B2" s="49"/>
      <c r="C2" s="49"/>
      <c r="D2" s="49"/>
      <c r="E2" s="49"/>
      <c r="F2" s="49"/>
      <c r="G2" s="49"/>
    </row>
    <row r="3" spans="1:7" ht="72" customHeight="1" x14ac:dyDescent="0.3">
      <c r="A3" s="2"/>
      <c r="B3" s="3" t="str">
        <f>INPUT!A1</f>
        <v>QUARTER ENDED MARCH 31 2021</v>
      </c>
      <c r="C3" s="27" t="s">
        <v>2</v>
      </c>
      <c r="D3" s="27" t="s">
        <v>3</v>
      </c>
      <c r="E3" s="4" t="s">
        <v>4</v>
      </c>
      <c r="F3" s="27" t="s">
        <v>5</v>
      </c>
      <c r="G3" s="4" t="s">
        <v>6</v>
      </c>
    </row>
    <row r="4" spans="1:7" ht="28" customHeight="1" x14ac:dyDescent="0.3">
      <c r="A4" s="47" t="s">
        <v>7</v>
      </c>
      <c r="B4" s="3">
        <f>INPUT!A3</f>
        <v>2021</v>
      </c>
      <c r="C4" s="28">
        <f>VLOOKUP(INPUT!$A$1,INPUT!$A$5:$AJ$51,2,FALSE)</f>
        <v>559414.60100000002</v>
      </c>
      <c r="D4" s="28">
        <f>VLOOKUP(INPUT!$A$1,INPUT!$A$5:$AJ$51,3,FALSE)</f>
        <v>312436.95512678492</v>
      </c>
      <c r="E4" s="22">
        <f>VLOOKUP(INPUT!$A$1,INPUT!$A$5:$AJ$51,4,FALSE)</f>
        <v>97426.249820000026</v>
      </c>
      <c r="F4" s="28">
        <f>VLOOKUP(INPUT!$A$1,INPUT!$A$5:$AJ$51,5,FALSE)</f>
        <v>201581</v>
      </c>
      <c r="G4" s="21">
        <f>VLOOKUP(INPUT!$A$1,INPUT!$A$5:$AJ$51,6,FALSE)</f>
        <v>150</v>
      </c>
    </row>
    <row r="5" spans="1:7" ht="28" customHeight="1" x14ac:dyDescent="0.3">
      <c r="A5" s="48"/>
      <c r="B5" s="3">
        <f>INPUT!A4</f>
        <v>2020</v>
      </c>
      <c r="C5" s="28">
        <f>VLOOKUP(INPUT!$A$2,INPUT!$A$5:$AJ$51,2,FALSE)</f>
        <v>626015</v>
      </c>
      <c r="D5" s="28">
        <f>VLOOKUP(INPUT!$A$2,INPUT!$A$5:$AJ$51,3,FALSE)</f>
        <v>324778.96128615981</v>
      </c>
      <c r="E5" s="22">
        <f>VLOOKUP(INPUT!$A$2,INPUT!$A$5:$AJ$51,4,FALSE)</f>
        <v>-119062.39300000004</v>
      </c>
      <c r="F5" s="28">
        <f>VLOOKUP(INPUT!$A$2,INPUT!$A$5:$AJ$51,5,FALSE)</f>
        <v>272931</v>
      </c>
      <c r="G5" s="21">
        <f>VLOOKUP(INPUT!$A$2,INPUT!$A$5:$AJ$51,6,FALSE)</f>
        <v>1400</v>
      </c>
    </row>
    <row r="6" spans="1:7" ht="28" customHeight="1" x14ac:dyDescent="0.3">
      <c r="A6" s="50" t="s">
        <v>19</v>
      </c>
      <c r="B6" s="3">
        <f>$B$4</f>
        <v>2021</v>
      </c>
      <c r="C6" s="33">
        <f>VLOOKUP(INPUT!$A$1,INPUT!$A$5:$AJ$51,7,FALSE)</f>
        <v>185995</v>
      </c>
      <c r="D6" s="28">
        <f>VLOOKUP(INPUT!$A$1,INPUT!$A$5:$AJ$51,8,FALSE)</f>
        <v>98977</v>
      </c>
      <c r="E6" s="22">
        <f>VLOOKUP(INPUT!$A$1,INPUT!$A$5:$AJ$51,9,FALSE)</f>
        <v>49460</v>
      </c>
      <c r="F6" s="28">
        <f>VLOOKUP(INPUT!$A$1,INPUT!$A$5:$AJ$51,10,FALSE)</f>
        <v>99149</v>
      </c>
      <c r="G6" s="21">
        <f>VLOOKUP(INPUT!$A$1,INPUT!$A$5:$AJ$51,11,FALSE)</f>
        <v>143</v>
      </c>
    </row>
    <row r="7" spans="1:7" ht="28" customHeight="1" x14ac:dyDescent="0.3">
      <c r="A7" s="51"/>
      <c r="B7" s="3">
        <f>$B$5</f>
        <v>2020</v>
      </c>
      <c r="C7" s="33">
        <f>VLOOKUP(INPUT!$A$2,INPUT!$A$5:$AJ$51,7,FALSE)</f>
        <v>186820</v>
      </c>
      <c r="D7" s="28">
        <f>VLOOKUP(INPUT!$A$2,INPUT!$A$5:$AJ$51,8,FALSE)</f>
        <v>103397</v>
      </c>
      <c r="E7" s="22">
        <f>VLOOKUP(INPUT!$A$2,INPUT!$A$5:$AJ$51,9,FALSE)</f>
        <v>-24635</v>
      </c>
      <c r="F7" s="28">
        <f>VLOOKUP(INPUT!$A$2,INPUT!$A$5:$AJ$51,10,FALSE)</f>
        <v>145300</v>
      </c>
      <c r="G7" s="21">
        <f>VLOOKUP(INPUT!$A$2,INPUT!$A$5:$AJ$51,11,FALSE)</f>
        <v>498</v>
      </c>
    </row>
    <row r="8" spans="1:7" ht="28" customHeight="1" x14ac:dyDescent="0.3">
      <c r="A8" s="47" t="s">
        <v>8</v>
      </c>
      <c r="B8" s="3">
        <f>$B$4</f>
        <v>2021</v>
      </c>
      <c r="C8" s="28">
        <f>VLOOKUP(INPUT!$A$1,INPUT!$A$5:$AJ$51,12,FALSE)</f>
        <v>61451</v>
      </c>
      <c r="D8" s="28">
        <f>VLOOKUP(INPUT!$A$1,INPUT!$A$5:$AJ$51,13,FALSE)</f>
        <v>32194</v>
      </c>
      <c r="E8" s="22">
        <f>VLOOKUP(INPUT!$A$1,INPUT!$A$5:$AJ$51,14,FALSE)</f>
        <v>10443</v>
      </c>
      <c r="F8" s="28">
        <f>VLOOKUP(INPUT!$A$1,INPUT!$A$5:$AJ$51,15,FALSE)</f>
        <v>14860</v>
      </c>
      <c r="G8" s="21">
        <f>VLOOKUP(INPUT!$A$1,INPUT!$A$5:$AJ$51,16,FALSE)</f>
        <v>1124</v>
      </c>
    </row>
    <row r="9" spans="1:7" ht="28" customHeight="1" x14ac:dyDescent="0.3">
      <c r="A9" s="48"/>
      <c r="B9" s="3">
        <f>$B$5</f>
        <v>2020</v>
      </c>
      <c r="C9" s="28">
        <f>VLOOKUP(INPUT!$A$2,INPUT!$A$5:$AJ$51,12,FALSE)</f>
        <v>59026</v>
      </c>
      <c r="D9" s="28">
        <f>VLOOKUP(INPUT!$A$2,INPUT!$A$5:$AJ$51,13,FALSE)</f>
        <v>32484</v>
      </c>
      <c r="E9" s="22">
        <f>VLOOKUP(INPUT!$A$2,INPUT!$A$5:$AJ$51,14,FALSE)</f>
        <v>-16839</v>
      </c>
      <c r="F9" s="28">
        <f>VLOOKUP(INPUT!$A$2,INPUT!$A$5:$AJ$51,15,FALSE)</f>
        <v>30139</v>
      </c>
      <c r="G9" s="21">
        <f>VLOOKUP(INPUT!$A$2,INPUT!$A$5:$AJ$51,16,FALSE)</f>
        <v>2421</v>
      </c>
    </row>
    <row r="10" spans="1:7" ht="28" customHeight="1" x14ac:dyDescent="0.3">
      <c r="A10" s="47" t="s">
        <v>9</v>
      </c>
      <c r="B10" s="3">
        <f>$B$4</f>
        <v>2021</v>
      </c>
      <c r="C10" s="28">
        <f>VLOOKUP(INPUT!$A$1,INPUT!$A$5:$AJ$51,17,FALSE)</f>
        <v>29544</v>
      </c>
      <c r="D10" s="28">
        <f>VLOOKUP(INPUT!$A$1,INPUT!$A$5:$AJ$51,18,FALSE)</f>
        <v>16736</v>
      </c>
      <c r="E10" s="22">
        <f>VLOOKUP(INPUT!$A$1,INPUT!$A$5:$AJ$51,19,FALSE)</f>
        <v>8816</v>
      </c>
      <c r="F10" s="28">
        <f>VLOOKUP(INPUT!$A$1,INPUT!$A$5:$AJ$51,20,FALSE)</f>
        <v>14605</v>
      </c>
      <c r="G10" s="21">
        <f>VLOOKUP(INPUT!$A$1,INPUT!$A$5:$AJ$51,21,FALSE)</f>
        <v>4452</v>
      </c>
    </row>
    <row r="11" spans="1:7" ht="28" customHeight="1" x14ac:dyDescent="0.3">
      <c r="A11" s="48"/>
      <c r="B11" s="3">
        <f>$B$5</f>
        <v>2020</v>
      </c>
      <c r="C11" s="28">
        <f>VLOOKUP(INPUT!$A$2,INPUT!$A$5:$AJ$51,17,FALSE)</f>
        <v>29028</v>
      </c>
      <c r="D11" s="28">
        <f>VLOOKUP(INPUT!$A$2,INPUT!$A$5:$AJ$51,18,FALSE)</f>
        <v>16043</v>
      </c>
      <c r="E11" s="22">
        <f>VLOOKUP(INPUT!$A$2,INPUT!$A$5:$AJ$51,19,FALSE)</f>
        <v>-5055</v>
      </c>
      <c r="F11" s="28">
        <f>VLOOKUP(INPUT!$A$2,INPUT!$A$5:$AJ$51,20,FALSE)</f>
        <v>22252</v>
      </c>
      <c r="G11" s="21">
        <f>VLOOKUP(INPUT!$A$2,INPUT!$A$5:$AJ$51,21,FALSE)</f>
        <v>6820</v>
      </c>
    </row>
    <row r="12" spans="1:7" ht="28" customHeight="1" x14ac:dyDescent="0.3">
      <c r="A12" s="47" t="s">
        <v>10</v>
      </c>
      <c r="B12" s="3">
        <f>$B$4</f>
        <v>2021</v>
      </c>
      <c r="C12" s="28">
        <f>VLOOKUP(INPUT!$A$1,INPUT!$A$5:$AJ$51,22,FALSE)</f>
        <v>178877</v>
      </c>
      <c r="D12" s="28">
        <f>VLOOKUP(INPUT!$A$1,INPUT!$A$5:$AJ$51,23,FALSE)</f>
        <v>101832</v>
      </c>
      <c r="E12" s="22">
        <f>VLOOKUP(INPUT!$A$1,INPUT!$A$5:$AJ$51,24,FALSE)</f>
        <v>38978</v>
      </c>
      <c r="F12" s="28">
        <f>VLOOKUP(INPUT!$A$1,INPUT!$A$5:$AJ$51,25,FALSE)</f>
        <v>97032</v>
      </c>
      <c r="G12" s="21">
        <f>VLOOKUP(INPUT!$A$1,INPUT!$A$5:$AJ$51,26,FALSE)</f>
        <v>213</v>
      </c>
    </row>
    <row r="13" spans="1:7" ht="28" customHeight="1" x14ac:dyDescent="0.3">
      <c r="A13" s="48"/>
      <c r="B13" s="3">
        <f>$B$5</f>
        <v>2020</v>
      </c>
      <c r="C13" s="28">
        <f>VLOOKUP(INPUT!$A$2,INPUT!$A$5:$AJ$51,22,FALSE)</f>
        <v>193555</v>
      </c>
      <c r="D13" s="28">
        <f>VLOOKUP(INPUT!$A$2,INPUT!$A$5:$AJ$51,23,FALSE)</f>
        <v>109722</v>
      </c>
      <c r="E13" s="22">
        <f>VLOOKUP(INPUT!$A$2,INPUT!$A$5:$AJ$51,24,FALSE)</f>
        <v>-33627</v>
      </c>
      <c r="F13" s="28">
        <f>VLOOKUP(INPUT!$A$2,INPUT!$A$5:$AJ$51,25,FALSE)</f>
        <v>130677</v>
      </c>
      <c r="G13" s="21">
        <f>VLOOKUP(INPUT!$A$2,INPUT!$A$5:$AJ$51,26,FALSE)</f>
        <v>1222</v>
      </c>
    </row>
    <row r="14" spans="1:7" ht="28" customHeight="1" x14ac:dyDescent="0.3">
      <c r="A14" s="47" t="s">
        <v>11</v>
      </c>
      <c r="B14" s="3">
        <f>$B$4</f>
        <v>2021</v>
      </c>
      <c r="C14" s="28">
        <f>VLOOKUP(INPUT!$A$1,INPUT!$A$5:$AJ$51,27,FALSE)</f>
        <v>32617</v>
      </c>
      <c r="D14" s="28">
        <f>VLOOKUP(INPUT!$A$1,INPUT!$A$5:$AJ$51,28,FALSE)</f>
        <v>16261</v>
      </c>
      <c r="E14" s="22">
        <f>VLOOKUP(INPUT!$A$1,INPUT!$A$5:$AJ$51,29,FALSE)</f>
        <v>8627</v>
      </c>
      <c r="F14" s="28">
        <f>VLOOKUP(INPUT!$A$1,INPUT!$A$5:$AJ$51,30,FALSE)</f>
        <v>10874</v>
      </c>
      <c r="G14" s="21">
        <f>VLOOKUP(INPUT!$A$1,INPUT!$A$5:$AJ$51,31,FALSE)</f>
        <v>3960</v>
      </c>
    </row>
    <row r="15" spans="1:7" ht="28" customHeight="1" x14ac:dyDescent="0.3">
      <c r="A15" s="48"/>
      <c r="B15" s="3">
        <f>$B$5</f>
        <v>2020</v>
      </c>
      <c r="C15" s="28">
        <f>VLOOKUP(INPUT!$A$2,INPUT!$A$5:$AJ$51,27,FALSE)</f>
        <v>33394</v>
      </c>
      <c r="D15" s="28">
        <f>VLOOKUP(INPUT!$A$2,INPUT!$A$5:$AJ$51,28,FALSE)</f>
        <v>18592</v>
      </c>
      <c r="E15" s="22">
        <f>VLOOKUP(INPUT!$A$2,INPUT!$A$5:$AJ$51,29,FALSE)</f>
        <v>-4573</v>
      </c>
      <c r="F15" s="28">
        <f>VLOOKUP(INPUT!$A$2,INPUT!$A$5:$AJ$51,30,FALSE)</f>
        <v>20269</v>
      </c>
      <c r="G15" s="21">
        <f>VLOOKUP(INPUT!$A$2,INPUT!$A$5:$AJ$51,31,FALSE)</f>
        <v>7221</v>
      </c>
    </row>
    <row r="16" spans="1:7" ht="28" customHeight="1" x14ac:dyDescent="0.3">
      <c r="A16" s="47" t="s">
        <v>12</v>
      </c>
      <c r="B16" s="3">
        <f>$B$4</f>
        <v>2021</v>
      </c>
      <c r="C16" s="28">
        <f>VLOOKUP(INPUT!$A$1,INPUT!$A$5:$AJ$51,32,FALSE)</f>
        <v>411234</v>
      </c>
      <c r="D16" s="28">
        <f>VLOOKUP(INPUT!$A$1,INPUT!$A$5:$AJ$51,33,FALSE)</f>
        <v>223294</v>
      </c>
      <c r="E16" s="22">
        <f>VLOOKUP(INPUT!$A$1,INPUT!$A$5:$AJ$51,34,FALSE)</f>
        <v>78572</v>
      </c>
      <c r="F16" s="28">
        <f>VLOOKUP(INPUT!$A$1,INPUT!$A$5:$AJ$51,35,FALSE)</f>
        <v>259667</v>
      </c>
      <c r="G16" s="21">
        <f>VLOOKUP(INPUT!$A$1,INPUT!$A$5:$AJ$51,36,FALSE)</f>
        <v>17253</v>
      </c>
    </row>
    <row r="17" spans="1:7" ht="28" customHeight="1" x14ac:dyDescent="0.3">
      <c r="A17" s="48"/>
      <c r="B17" s="3">
        <f>$B$5</f>
        <v>2020</v>
      </c>
      <c r="C17" s="21">
        <f>VLOOKUP(INPUT!$A$2,INPUT!$A$5:$AJ$51,32,FALSE)</f>
        <v>434335</v>
      </c>
      <c r="D17" s="21">
        <f>VLOOKUP(INPUT!$A$2,INPUT!$A$5:$AJ$51,33,FALSE)</f>
        <v>234214</v>
      </c>
      <c r="E17" s="21">
        <f>VLOOKUP(INPUT!$A$2,INPUT!$A$5:$AJ$51,34,FALSE)</f>
        <v>-77279</v>
      </c>
      <c r="F17" s="21">
        <f>VLOOKUP(INPUT!$A$2,INPUT!$A$5:$AJ$51,35,FALSE)</f>
        <v>351442</v>
      </c>
      <c r="G17" s="21">
        <f>VLOOKUP(INPUT!$A$2,INPUT!$A$5:$AJ$51,36,FALSE)</f>
        <v>32705</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sheetData>
  <sheetProtection algorithmName="SHA-512" hashValue="3xYy0a70YDn9op3q6VZw7yRl/aW16Ud2f7vCpxpAEWktE8SAZ/GatwAqHkEBgxR/G0oZay5s2UOi9iy+EBSzkw==" saltValue="7yXddzuUtjQhOB2YGQEsRA==" spinCount="100000" sheet="1" objects="1" scenarios="1"/>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2021-05-04T11:37:33Z</dcterms:modified>
</cp:coreProperties>
</file>